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09"/>
  <workbookPr defaultThemeVersion="124226"/>
  <mc:AlternateContent xmlns:mc="http://schemas.openxmlformats.org/markup-compatibility/2006">
    <mc:Choice Requires="x15">
      <x15ac:absPath xmlns:x15ac="http://schemas.microsoft.com/office/spreadsheetml/2010/11/ac" url="/Users/laurajulianaparamoperez/Downloads/PAD 2016-2024/"/>
    </mc:Choice>
  </mc:AlternateContent>
  <xr:revisionPtr revIDLastSave="0" documentId="13_ncr:1_{5E1D11D5-EE82-7241-8634-CAE41EAA3B65}" xr6:coauthVersionLast="47" xr6:coauthVersionMax="47" xr10:uidLastSave="{00000000-0000-0000-0000-000000000000}"/>
  <bookViews>
    <workbookView xWindow="5680" yWindow="500" windowWidth="23120" windowHeight="14500" xr2:uid="{00000000-000D-0000-FFFF-FFFF00000000}"/>
  </bookViews>
  <sheets>
    <sheet name="2016" sheetId="1" r:id="rId1"/>
    <sheet name="2017" sheetId="2" r:id="rId2"/>
    <sheet name="2018" sheetId="4" r:id="rId3"/>
    <sheet name="2019" sheetId="5" r:id="rId4"/>
    <sheet name="2020" sheetId="6" r:id="rId5"/>
    <sheet name="2021" sheetId="7" r:id="rId6"/>
    <sheet name="2022" sheetId="8" r:id="rId7"/>
    <sheet name="2023" sheetId="9" r:id="rId8"/>
    <sheet name="2024" sheetId="10" r:id="rId9"/>
  </sheets>
  <externalReferences>
    <externalReference r:id="rId10"/>
    <externalReference r:id="rId11"/>
    <externalReference r:id="rId12"/>
  </externalReferences>
  <definedNames>
    <definedName name="_xlnm._FilterDatabase" localSheetId="0" hidden="1">'2016'!$A$8:$I$26</definedName>
    <definedName name="_xlnm._FilterDatabase" localSheetId="1" hidden="1">'2017'!$A$2:$X$13</definedName>
    <definedName name="_xlnm._FilterDatabase" localSheetId="3" hidden="1">'2019'!$A$1:$M$12</definedName>
    <definedName name="_xlnm._FilterDatabase" localSheetId="8" hidden="1">'2024'!$A$3:$T$15</definedName>
    <definedName name="_xlnm.Print_Area" localSheetId="0">'2016'!$A$1:$I$56</definedName>
    <definedName name="_xlnm.Print_Titles" localSheetId="0">'2016'!$8:$8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0" l="1"/>
  <c r="M4" i="10"/>
  <c r="N4" i="10"/>
  <c r="R4" i="10"/>
  <c r="I5" i="10"/>
  <c r="M5" i="10"/>
  <c r="N5" i="10"/>
  <c r="R5" i="10"/>
  <c r="I6" i="10"/>
  <c r="M6" i="10"/>
  <c r="N6" i="10"/>
  <c r="R6" i="10"/>
  <c r="I7" i="10"/>
  <c r="M7" i="10"/>
  <c r="N7" i="10"/>
  <c r="R7" i="10"/>
  <c r="I8" i="10"/>
  <c r="M8" i="10"/>
  <c r="N8" i="10"/>
  <c r="R8" i="10"/>
  <c r="I9" i="10"/>
  <c r="M9" i="10"/>
  <c r="N9" i="10"/>
  <c r="R9" i="10"/>
  <c r="I10" i="10"/>
  <c r="M10" i="10"/>
  <c r="N10" i="10"/>
  <c r="R10" i="10"/>
  <c r="I11" i="10"/>
  <c r="M11" i="10"/>
  <c r="N11" i="10"/>
  <c r="R11" i="10"/>
  <c r="I12" i="10"/>
  <c r="M12" i="10"/>
  <c r="N12" i="10"/>
  <c r="R12" i="10"/>
  <c r="I13" i="10"/>
  <c r="M13" i="10"/>
  <c r="N13" i="10"/>
  <c r="R13" i="10"/>
  <c r="I14" i="10"/>
  <c r="M14" i="10"/>
  <c r="N14" i="10"/>
  <c r="R14" i="10"/>
  <c r="O15" i="10"/>
  <c r="P15" i="10"/>
  <c r="P18" i="10" s="1"/>
  <c r="Q15" i="10"/>
  <c r="Q18" i="10" s="1"/>
  <c r="R15" i="10" l="1"/>
  <c r="I4" i="9" l="1"/>
  <c r="M4" i="9"/>
  <c r="N4" i="9"/>
  <c r="R4" i="9"/>
  <c r="I5" i="9"/>
  <c r="M5" i="9"/>
  <c r="N5" i="9" s="1"/>
  <c r="N15" i="9" s="1"/>
  <c r="R5" i="9"/>
  <c r="I6" i="9"/>
  <c r="M6" i="9"/>
  <c r="N6" i="9"/>
  <c r="R6" i="9"/>
  <c r="I7" i="9"/>
  <c r="M7" i="9"/>
  <c r="N7" i="9" s="1"/>
  <c r="R7" i="9"/>
  <c r="I8" i="9"/>
  <c r="M8" i="9"/>
  <c r="N8" i="9"/>
  <c r="R8" i="9"/>
  <c r="I9" i="9"/>
  <c r="M9" i="9"/>
  <c r="N9" i="9" s="1"/>
  <c r="R9" i="9"/>
  <c r="I10" i="9"/>
  <c r="M10" i="9"/>
  <c r="N10" i="9"/>
  <c r="R10" i="9"/>
  <c r="I11" i="9"/>
  <c r="M11" i="9"/>
  <c r="N11" i="9" s="1"/>
  <c r="R11" i="9"/>
  <c r="I12" i="9"/>
  <c r="M12" i="9"/>
  <c r="N12" i="9"/>
  <c r="R12" i="9"/>
  <c r="I13" i="9"/>
  <c r="M13" i="9"/>
  <c r="N13" i="9" s="1"/>
  <c r="R13" i="9"/>
  <c r="I14" i="9"/>
  <c r="M14" i="9"/>
  <c r="N14" i="9"/>
  <c r="R14" i="9"/>
  <c r="O15" i="9"/>
  <c r="P15" i="9"/>
  <c r="Q15" i="9"/>
  <c r="R15" i="9"/>
  <c r="J4" i="8" l="1"/>
  <c r="N4" i="8"/>
  <c r="O4" i="8"/>
  <c r="U4" i="8"/>
  <c r="J5" i="8"/>
  <c r="N5" i="8"/>
  <c r="O5" i="8" s="1"/>
  <c r="O15" i="8" s="1"/>
  <c r="U5" i="8"/>
  <c r="J6" i="8"/>
  <c r="N6" i="8"/>
  <c r="O6" i="8"/>
  <c r="U6" i="8"/>
  <c r="J7" i="8"/>
  <c r="N7" i="8"/>
  <c r="O7" i="8" s="1"/>
  <c r="U7" i="8"/>
  <c r="J8" i="8"/>
  <c r="N8" i="8"/>
  <c r="O8" i="8"/>
  <c r="U8" i="8"/>
  <c r="J9" i="8"/>
  <c r="N9" i="8"/>
  <c r="O9" i="8" s="1"/>
  <c r="U9" i="8"/>
  <c r="J10" i="8"/>
  <c r="N10" i="8"/>
  <c r="O10" i="8"/>
  <c r="U10" i="8"/>
  <c r="J11" i="8"/>
  <c r="N11" i="8"/>
  <c r="O11" i="8" s="1"/>
  <c r="U11" i="8"/>
  <c r="J12" i="8"/>
  <c r="N12" i="8"/>
  <c r="O12" i="8"/>
  <c r="U12" i="8"/>
  <c r="J13" i="8"/>
  <c r="N13" i="8"/>
  <c r="O13" i="8" s="1"/>
  <c r="U13" i="8"/>
  <c r="J14" i="8"/>
  <c r="O14" i="8"/>
  <c r="U14" i="8"/>
  <c r="P15" i="8"/>
  <c r="Q15" i="8"/>
  <c r="R15" i="8"/>
  <c r="S15" i="8"/>
  <c r="T15" i="8"/>
  <c r="U15" i="8" s="1"/>
  <c r="J7" i="7" l="1"/>
  <c r="K7" i="7" s="1"/>
  <c r="O7" i="7"/>
  <c r="J8" i="7"/>
  <c r="K8" i="7"/>
  <c r="O8" i="7"/>
  <c r="J9" i="7"/>
  <c r="K9" i="7" s="1"/>
  <c r="O9" i="7"/>
  <c r="J10" i="7"/>
  <c r="K10" i="7" s="1"/>
  <c r="O10" i="7"/>
  <c r="J11" i="7"/>
  <c r="K11" i="7"/>
  <c r="O11" i="7"/>
  <c r="J12" i="7"/>
  <c r="K12" i="7" s="1"/>
  <c r="O12" i="7"/>
  <c r="J13" i="7"/>
  <c r="K13" i="7" s="1"/>
  <c r="O13" i="7"/>
  <c r="J14" i="7"/>
  <c r="K14" i="7" s="1"/>
  <c r="O14" i="7"/>
  <c r="J15" i="7"/>
  <c r="K15" i="7"/>
  <c r="O15" i="7"/>
  <c r="J16" i="7"/>
  <c r="K16" i="7" s="1"/>
  <c r="O16" i="7"/>
  <c r="J17" i="7"/>
  <c r="K17" i="7"/>
  <c r="O17" i="7"/>
  <c r="L18" i="7"/>
  <c r="M18" i="7"/>
  <c r="N18" i="7"/>
  <c r="O18" i="7" s="1"/>
  <c r="K18" i="7" l="1"/>
  <c r="H7" i="6"/>
  <c r="I7" i="6"/>
  <c r="H8" i="6"/>
  <c r="I8" i="6"/>
  <c r="J8" i="6" s="1"/>
  <c r="H9" i="6"/>
  <c r="I9" i="6"/>
  <c r="H10" i="6"/>
  <c r="I10" i="6"/>
  <c r="J10" i="6" s="1"/>
  <c r="H11" i="6"/>
  <c r="I11" i="6"/>
  <c r="H12" i="6"/>
  <c r="I12" i="6"/>
  <c r="H13" i="6"/>
  <c r="I13" i="6"/>
  <c r="J14" i="6"/>
  <c r="H15" i="6"/>
  <c r="I15" i="6"/>
  <c r="G16" i="6"/>
  <c r="H26" i="6"/>
  <c r="I26" i="6" s="1"/>
  <c r="H30" i="6"/>
  <c r="J12" i="6" l="1"/>
  <c r="J11" i="6"/>
  <c r="J7" i="6"/>
  <c r="J9" i="6"/>
  <c r="J15" i="6"/>
  <c r="I27" i="6"/>
  <c r="I28" i="6" s="1"/>
  <c r="H31" i="6"/>
  <c r="H32" i="6" s="1"/>
  <c r="I16" i="6"/>
  <c r="H16" i="6"/>
  <c r="J13" i="6"/>
  <c r="M2" i="5"/>
  <c r="M3" i="5"/>
  <c r="M10" i="5"/>
  <c r="M11" i="5"/>
  <c r="M12" i="5"/>
  <c r="X2" i="4" l="1"/>
  <c r="X4" i="4"/>
  <c r="X12" i="4"/>
  <c r="X13" i="4"/>
  <c r="X14" i="4"/>
  <c r="R3" i="2" l="1"/>
  <c r="V3" i="2"/>
  <c r="X3" i="2"/>
  <c r="R4" i="2"/>
  <c r="V4" i="2"/>
  <c r="X4" i="2"/>
  <c r="R5" i="2"/>
  <c r="V5" i="2"/>
  <c r="X5" i="2"/>
  <c r="R6" i="2"/>
  <c r="V6" i="2"/>
  <c r="X6" i="2"/>
  <c r="V7" i="2"/>
  <c r="X7" i="2"/>
  <c r="V8" i="2"/>
  <c r="X8" i="2"/>
  <c r="V9" i="2"/>
  <c r="X9" i="2"/>
  <c r="V10" i="2"/>
  <c r="X10" i="2"/>
  <c r="R11" i="2"/>
  <c r="V11" i="2"/>
  <c r="X11" i="2"/>
  <c r="R12" i="2"/>
  <c r="V12" i="2"/>
  <c r="X12" i="2"/>
  <c r="R13" i="2"/>
  <c r="V13" i="2"/>
  <c r="X13" i="2"/>
  <c r="F35" i="1" l="1"/>
  <c r="G35" i="1"/>
  <c r="E35" i="1"/>
  <c r="I34" i="1"/>
  <c r="I33" i="1"/>
  <c r="I32" i="1"/>
  <c r="I31" i="1"/>
  <c r="I30" i="1"/>
  <c r="I29" i="1"/>
  <c r="I28" i="1"/>
  <c r="I27" i="1"/>
  <c r="I35" i="1" l="1"/>
  <c r="I10" i="1"/>
  <c r="I11" i="1"/>
  <c r="I12" i="1"/>
  <c r="I14" i="1"/>
  <c r="I15" i="1"/>
  <c r="I16" i="1"/>
  <c r="I17" i="1"/>
  <c r="I19" i="1"/>
  <c r="I20" i="1"/>
  <c r="I21" i="1"/>
  <c r="I22" i="1"/>
  <c r="I23" i="1"/>
  <c r="I25" i="1"/>
  <c r="I9" i="1"/>
  <c r="F26" i="1"/>
  <c r="F36" i="1" s="1"/>
  <c r="G26" i="1"/>
  <c r="G36" i="1" s="1"/>
  <c r="E26" i="1"/>
  <c r="E36" i="1" s="1"/>
  <c r="I36" i="1" l="1"/>
  <c r="I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tc={6827C206-FB63-694B-9F18-0D171F0C0AD7}</author>
  </authors>
  <commentList>
    <comment ref="L4" authorId="0" shapeId="0" xr:uid="{6827C206-FB63-694B-9F18-0D171F0C0AD7}">
      <text>
        <t>[Comentario encadenado]
Tu versión de Excel te permite leer este comentario encadenado; sin embargo, las ediciones que se apliquen se quitarán si el archivo se abre en una versión más reciente de Excel. Más información: https://go.microsoft.com/fwlink/?linkid=870924
Comentario:
    100% de logro corresponde a 100% de 76%</t>
      </text>
    </comment>
  </commentList>
</comments>
</file>

<file path=xl/sharedStrings.xml><?xml version="1.0" encoding="utf-8"?>
<sst xmlns="http://schemas.openxmlformats.org/spreadsheetml/2006/main" count="1207" uniqueCount="341">
  <si>
    <t>889- Jornada educativa de 40 Horas semanales</t>
  </si>
  <si>
    <t>891- Media fortalecida y mayor acceso a la educación superior</t>
  </si>
  <si>
    <t>897- Niños y niñas estudiando</t>
  </si>
  <si>
    <t>4248- Subsidios a la demanda educativa</t>
  </si>
  <si>
    <t>900-Educación para la ciudadania-Educación para la ciudadania</t>
  </si>
  <si>
    <t>888- Enfoques Diferenciales</t>
  </si>
  <si>
    <t>905- Fortalecimiento Académico</t>
  </si>
  <si>
    <t>892-Dialogo Social y Participación de la comunidad educativa</t>
  </si>
  <si>
    <t>Proyecto de Inversión</t>
  </si>
  <si>
    <t>901- Prejardin, Jardin y Transición</t>
  </si>
  <si>
    <t xml:space="preserve">Integral * (todos los proyectos) </t>
  </si>
  <si>
    <t>Componente de Política Pública</t>
  </si>
  <si>
    <t>Asistencia y Atención</t>
  </si>
  <si>
    <t>ENTIDAD: Secretaría de Educación Distrital</t>
  </si>
  <si>
    <t xml:space="preserve">Alimentación Escolar  </t>
  </si>
  <si>
    <t>Concesión</t>
  </si>
  <si>
    <t>Educación contratada</t>
  </si>
  <si>
    <t>Derechos Humanos y Convivencia</t>
  </si>
  <si>
    <t xml:space="preserve">Inclusión Social </t>
  </si>
  <si>
    <t xml:space="preserve">Movilidad Escolar  </t>
  </si>
  <si>
    <t xml:space="preserve">Transformación pedagógica </t>
  </si>
  <si>
    <t>Educación media y acceso a la educación superior</t>
  </si>
  <si>
    <t>Educación integral</t>
  </si>
  <si>
    <t>Gratuidad</t>
  </si>
  <si>
    <t>Subcomité Temático:Asistencia, Atención y Reparación Integral</t>
  </si>
  <si>
    <t xml:space="preserve">
 % ejecución: Recursos ejecutados / 
Recursos programados </t>
  </si>
  <si>
    <t>-Asistencia, Atención 
-Reparación Integral</t>
  </si>
  <si>
    <t>MATRIZ DE SEGUIMIENTO A LA IMPLEMENTACIÓN DEL PAD 2016</t>
  </si>
  <si>
    <t>Dependencias responsables: Oficina Asesora de Planeación y Dirección de Inclusión</t>
  </si>
  <si>
    <t>Presupuesto
Anteproyecto 
2016
(libro presupuestal)</t>
  </si>
  <si>
    <t>Presupuesto 
programado Vigente
2016</t>
  </si>
  <si>
    <t>Presupuesto 
ejecutado 
2016</t>
  </si>
  <si>
    <t>Resultados obtenidos 
 2016</t>
  </si>
  <si>
    <t xml:space="preserve">Estrategia /Actividad </t>
  </si>
  <si>
    <t>NA</t>
  </si>
  <si>
    <t>34,030 niños, niñas y adolescentes se beneficiaron de la gratuidad educativa.</t>
  </si>
  <si>
    <t>729 estudiantes atendidos en colegios en concesión</t>
  </si>
  <si>
    <t>199 estudiantes atendidos en colegios contratados</t>
  </si>
  <si>
    <t xml:space="preserve">Fuente: Cálculos OAP a partir de la información de matrícula de la Dirección de Cobertura, Sistema Apoteosys, e Informes Gerentes de proyectos de inversión </t>
  </si>
  <si>
    <t>Integral: Garantiza los componentes de recurso humano, planta, recursos físicos, administración y gestión del servicio</t>
  </si>
  <si>
    <t xml:space="preserve">Metodología: Se realiza el cálculo presupuestal estimado distribuyendo entre cada tipo de población el presupuesto total de los 17 proyectos de inversión que garantizan la prestación de servicio educativo con acceso y permanencia escolar, de acuerdo con la matrícula de la Dirección de Cobertura y la caracterización de cada objeto de gasto definida por los gerentes de proyecto. Lo anterior debido a que la atención depende de la demanda educativa. Excepto para los objetos de gasto que son específicos para algún tipo de población.
</t>
  </si>
  <si>
    <t>Plan de Desarrollo</t>
  </si>
  <si>
    <t>Bogotá Humana</t>
  </si>
  <si>
    <t>TotalBogotá Humana</t>
  </si>
  <si>
    <t>Bogotá Mejor para Todos</t>
  </si>
  <si>
    <t xml:space="preserve">1, Gratuidad, 
Concesión, 
Educación Contratada </t>
  </si>
  <si>
    <t>2, Alimentación, 
Movilidad, 
Bienestar estudiantil</t>
  </si>
  <si>
    <t>3, Enfoque Diferencial</t>
  </si>
  <si>
    <t>4, Educación Inicial</t>
  </si>
  <si>
    <t>5, Jornada Unica y Uso del tiempo escolar</t>
  </si>
  <si>
    <t>6, Educación Media</t>
  </si>
  <si>
    <t>7, Educación Superior</t>
  </si>
  <si>
    <t xml:space="preserve">8, Integral - 
Servicio Educativo </t>
  </si>
  <si>
    <t>Reparación</t>
  </si>
  <si>
    <t>1049 Cobertura con equidad</t>
  </si>
  <si>
    <t>1052 Bienestar estudiantil para todos</t>
  </si>
  <si>
    <t>1053 Oportunidades de aprendizaje desde el enfoque diferencial</t>
  </si>
  <si>
    <t>1050 Educación inicial de calidad en el marco de la ruta de atención integral a la primera infancia</t>
  </si>
  <si>
    <t>1056 Mejoramiento de la calidad educativa a través de la jornada única y el uso del tiempo escolar</t>
  </si>
  <si>
    <t>1073 Desarrollo integral de la educación media en las instituciones educativas del Distrito</t>
  </si>
  <si>
    <t>1074 Educación superior para una ciudad de conocimiento</t>
  </si>
  <si>
    <t>Varios proyectos de inversión BMPT</t>
  </si>
  <si>
    <t>Total Bogotá Mejor para Todos</t>
  </si>
  <si>
    <t>Total BH + BMPT</t>
  </si>
  <si>
    <t>BOGOTÁ HUMANA Y BOGOTÁ MEJOR PARA TODOS</t>
  </si>
  <si>
    <t>34,030 estudiantes beneficiados con alimentación escolar.</t>
  </si>
  <si>
    <t>4,589 estudiantes beneficiados con  movilidad escolar o subsidios</t>
  </si>
  <si>
    <t>1,987 estudiantes beneficiados de los programas de educación con inclusión educativa.</t>
  </si>
  <si>
    <t>A 34,030 estudiantes se les garantizó el servicio educativo en colegios distritales</t>
  </si>
  <si>
    <t>Período de seguimiento: diciembre 2016</t>
  </si>
  <si>
    <t>sin información</t>
  </si>
  <si>
    <t>2,578 estudiantes beneficiados de los programas de educación media diversa y 121 en Fondo de Reparación</t>
  </si>
  <si>
    <t>115 colegios con Currículo para la Excelencia Académica y la Formación Integral 40x40</t>
  </si>
  <si>
    <t>202 colegios con implementación de ambientes de aprendizaje</t>
  </si>
  <si>
    <t>34,030 estudiantes se beneficiaron de la promoción de los DDHH, la convivencia y la participación en el sistema escolar.</t>
  </si>
  <si>
    <t>60,959 estudiantes se beneficiaron con cobertura y gratuidad educativa</t>
  </si>
  <si>
    <t>60,974 estudiantes se beneficiaron con Alimentación y 4,909 con Movilidad</t>
  </si>
  <si>
    <t>796 estudiantes beneficiados con enfoque diferencial.</t>
  </si>
  <si>
    <t>426 estudiantes beneficiados con educación inicial</t>
  </si>
  <si>
    <t>1,996 estudiantes beneficiados con Jornada Unica y 9,995 con Uso del tiempo escolar</t>
  </si>
  <si>
    <t xml:space="preserve">24 estudiantes en el Fondo de Reparación </t>
  </si>
  <si>
    <t>60,959 estudiantes se beneficiaron con el servicio educativo</t>
  </si>
  <si>
    <t>PAD 2017</t>
  </si>
  <si>
    <t>Producto</t>
  </si>
  <si>
    <t>Exclusivo víctimas</t>
  </si>
  <si>
    <t>2017-2018</t>
  </si>
  <si>
    <t>con educación superior a través del Fondo de Reparación.</t>
  </si>
  <si>
    <t>personas víctima del conflicto armado</t>
  </si>
  <si>
    <t>Beneficiar</t>
  </si>
  <si>
    <t>Apoyar a 27,000 egresados mediante alianzas con diversos actores para la generación de mayores posibilidades de ingreso al sistema de educación superior en los niveles técnico profesional, tecnólogo y profesional universitario en las modalidades virtual y presencial.</t>
  </si>
  <si>
    <t>1074. Educación Superior para una Ciudad de Conocimiento</t>
  </si>
  <si>
    <t>Acceso a créditos</t>
  </si>
  <si>
    <t>Reparación Integral</t>
  </si>
  <si>
    <t>Educación</t>
  </si>
  <si>
    <t>SED</t>
  </si>
  <si>
    <t>Secretaría de Educación Distrital</t>
  </si>
  <si>
    <t>SE DESAGREGÓ DE LA META "garantizar la prestación del servicio educativo"</t>
  </si>
  <si>
    <t>Toda población</t>
  </si>
  <si>
    <t>en la implementación de la cátedra de la paz con cultura ciudadana, y en el fortalecimiento de los planes de convivencia hacia el reencuentro la reconciliación y la paz.</t>
  </si>
  <si>
    <t>colegios</t>
  </si>
  <si>
    <t>Apoyar y acompañar</t>
  </si>
  <si>
    <t>Apoyar y acompañar a colegios para fortalecer los Planes de Convivencia hacia el reencuentro, la reconciliación y la paz  e institucionalizar  la Cátedra de la Paz con enfoque de cultura ciudadana.</t>
  </si>
  <si>
    <t xml:space="preserve">1058 Participación ciudadana para el reencuentro, la reconciliación y la paz </t>
  </si>
  <si>
    <t>Prevención Temprana y Garantías de No Repetición</t>
  </si>
  <si>
    <t>Prevención, Protección y Garantías de No Repetición</t>
  </si>
  <si>
    <t>con las condiciones para garantizar la prestación del servicio educativo.</t>
  </si>
  <si>
    <t xml:space="preserve">personas víctima del conflicto armado </t>
  </si>
  <si>
    <t>Varias metas.</t>
  </si>
  <si>
    <t>Proyectos varios</t>
  </si>
  <si>
    <t>Asistencia en Educación</t>
  </si>
  <si>
    <t>por demanda</t>
  </si>
  <si>
    <t>Por demanda</t>
  </si>
  <si>
    <t>con el programa de educación media integral, para la generación de mayores oportunidades de exploración, orientación y mejoramiento de competencias básicas, técnicas, tecnológicas, sociales y emocionales.</t>
  </si>
  <si>
    <t>Apoyar y acompañar a 160 colegios en la implementación del programa distrital de orientación socio-ocupacional para asegurar el desarrollo integral de los estudiantes.</t>
  </si>
  <si>
    <t>1073. Desarrollo Integral de la Educación Media en las Instituciones Educativas del Distrito</t>
  </si>
  <si>
    <t>con uso del tiempo escolar para el desarrollo y fortalecimiento de habilidades en música, arte, literatura, deporte, ciencia y tecnología, convivencia y formación ciudadana, medio ambiente, lengua extranjera, oralidad, lectura y escritura, entre otros.</t>
  </si>
  <si>
    <t>personas víctimas del conflicto armado</t>
  </si>
  <si>
    <t xml:space="preserve">Garantizar en 290,500 Estudiantes la permanencia escolar, el desarrollo y fortalecimiento de habilidades en música, arte, literatura, deporte, ciencia y tecnología, convivencia y formación ciudadana, medio ambiente, lengua extranjera, oralidad, lectura y escritura, entre otros. </t>
  </si>
  <si>
    <t>1056. Mejoramiento de la Calidad Educativa a Través de la Jornada Única y el Uso del Tiempo Escolar</t>
  </si>
  <si>
    <t>con jornada única fortaleciendo las competencias básicas y la formación integral.</t>
  </si>
  <si>
    <t>Ampliar en 249,000 Estudiantes del Sistema Educativo Oficial el tiempo escolar mediante la implementación de la Jornada Única  que permita mayores oportunidades de aprendizaje y potencien sus habilidades fortaleciendo las competencias básicas y la formacion integral, en ambientes de aprendizajes innovadores del colegio y la ciudad.</t>
  </si>
  <si>
    <t>con educación inicial integral, en el marco de la ruta integral de atenciones.</t>
  </si>
  <si>
    <t>niñas y niños de 4 a 5 años víctima del conflicto armado</t>
  </si>
  <si>
    <t>* Garantizar a 83.000 estudiantes la ruta de atención integral y el 80% de estándares de calidad en IED del sistema educativo.
* Apoyar y acompañar 300 Colegios en la realización de acuerdos de ciclo para la implementación del  modelo pedagogico-curricular  del ciclo de educación inicial.
* Implementar 1 Herramienta de gestión para realizar la valoracion del desarrollo integral  de niños y niñas de educacion inicial.</t>
  </si>
  <si>
    <t>1050. Educación Inicial de Calidad en el Marco de la Ruta de Atención Integral a la Primera Infancia</t>
  </si>
  <si>
    <t>con enfoque diferencial a través del modelo de atención educativa integral y propuestas educativas flexibles.</t>
  </si>
  <si>
    <t>Implementar el 100 porciento del modelo de atención educativa integral, para avanzar hacia una educación de calidad, que garantice las condiciones en términos de los apoyos requeridos, contenidos educativos,  recursos y  estrategias para conseguir la participación efectiva de todos los estudiantes, independientemente de sus condiciones o características.</t>
  </si>
  <si>
    <t>1053. Oportunidades de Aprendizaje Desde el Enfoque Diferencial</t>
  </si>
  <si>
    <t>con alguna modalidad de transporte (Ruta Escolar, Subsidio u otros medios alternativos).</t>
  </si>
  <si>
    <t>Beneficiar 156,421 estudiantes de colegios oficiales del Distrito con alguna de las modalidades de transporte (Ruta Escolar, Subsidio u otros medios alternativos).</t>
  </si>
  <si>
    <t>1052. Bienestar Estudiantil para Todos</t>
  </si>
  <si>
    <t>con complementos alimentarios (refrigerios, desayuno, almuerzo o cena), y con un seguro o un convenio interadministrativo en caso de accidentes escolares.</t>
  </si>
  <si>
    <t>Beneficiar 780,646 estudiantes  matriculados en el Sistema Educativo Oficial del Distrito con complementos alimentarios (refrigerios, desayuno, almuerzo y cena).</t>
  </si>
  <si>
    <t>con cobertura escolar y gratuidad en costos complementarios.</t>
  </si>
  <si>
    <t>Implementar 100 porciento de los colegios oficiales la gratuidad educativa y/o acciones afirmativas para población vulnerable y diversa para facilitar su acceso y la permanencia, especialmente víctimas del conflicto, población rural, extra edad, trabajadores infantiles, grupos étnicos, condición de discapacidad, entre otros.</t>
  </si>
  <si>
    <t>1049. Cobertura con Equidad</t>
  </si>
  <si>
    <t>META</t>
  </si>
  <si>
    <t>TIPO DE META</t>
  </si>
  <si>
    <t>Ejecución presupuestal (Corte 30-12-2017)
Porcentaje (%)</t>
  </si>
  <si>
    <t>Ejecución presupuestal (Corte 30-12-2017)
(pesos)</t>
  </si>
  <si>
    <t>Presupuesto vigente 2017
(Corte diciembre)
(pesos)</t>
  </si>
  <si>
    <t>Presupuesto inicial 2017
(Aprobado en CDJT)
(pesos)</t>
  </si>
  <si>
    <t>Avance físico acumulado (Corte 30-12-2017)
Porcentaje (%)</t>
  </si>
  <si>
    <t>Avance físico acumulado (Corte 30-12-2017)
Ejecutado</t>
  </si>
  <si>
    <t>Programación meta física vigente 2017</t>
  </si>
  <si>
    <t>Programación meta física 2017
(Aprobado en CDJT)</t>
  </si>
  <si>
    <t>Tipo de indicador, según cadena de valor</t>
  </si>
  <si>
    <t>Tipo de oferta, según población objetivo</t>
  </si>
  <si>
    <t>Vigencia del indicador (2017-2018)</t>
  </si>
  <si>
    <t>Complemento del indicador</t>
  </si>
  <si>
    <t>Unidad de medida del indicador</t>
  </si>
  <si>
    <t>Verbo rector del indicador</t>
  </si>
  <si>
    <t>Meta proyecto de inversión asociado</t>
  </si>
  <si>
    <t>Proyecto de inversión asociado</t>
  </si>
  <si>
    <t>Medida de la política pública</t>
  </si>
  <si>
    <t>Componente de la política pública</t>
  </si>
  <si>
    <t>Sector</t>
  </si>
  <si>
    <t>Sigla</t>
  </si>
  <si>
    <t>Entidad distrital</t>
  </si>
  <si>
    <t>No.</t>
  </si>
  <si>
    <t>METAS</t>
  </si>
  <si>
    <t>EJECUCIÓN PRESUPUESTAL 2017</t>
  </si>
  <si>
    <t>AVANCE FÍSICO 2017</t>
  </si>
  <si>
    <t>INDICADORES</t>
  </si>
  <si>
    <t>MAPA DE POLÍTICA</t>
  </si>
  <si>
    <t>Principal</t>
  </si>
  <si>
    <t>Sí</t>
  </si>
  <si>
    <t>Gestión</t>
  </si>
  <si>
    <t>(por demanda)</t>
  </si>
  <si>
    <t>270 IED desarrollando procesos de fortalecimiento de competencias básicas, técnicas y tecnológicas de los estudiantes de educación media.</t>
  </si>
  <si>
    <t>* Garantizar a 83,000 estudiantes la ruta de atención integral definida por el Distrito.
* Apoyar y acompañar 300 Colegios en la realización de acuerdos de ciclo para la implementación del  modelo pedagogico-curricular  del ciclo de educación inicial.
* Implementar 1 Herramienta de gestión para realizar la valoracion del desarrollo integral  de niños y niñas de educacion inicial.</t>
  </si>
  <si>
    <t>Complementario</t>
  </si>
  <si>
    <t>Beneficiar directa e indirectamente</t>
  </si>
  <si>
    <t>4.1</t>
  </si>
  <si>
    <t>Beneficiar directamente</t>
  </si>
  <si>
    <t>Alimentación</t>
  </si>
  <si>
    <t>No aplica</t>
  </si>
  <si>
    <t>con la asignación de kit escolares.</t>
  </si>
  <si>
    <t>1.1</t>
  </si>
  <si>
    <r>
      <t xml:space="preserve">Avance físico acumulado 2018 </t>
    </r>
    <r>
      <rPr>
        <b/>
        <sz val="12"/>
        <rFont val="Arial Narrow"/>
        <family val="2"/>
      </rPr>
      <t>(Corte 31-12-2018)</t>
    </r>
    <r>
      <rPr>
        <b/>
        <sz val="10"/>
        <rFont val="Arial Narrow"/>
        <family val="2"/>
      </rPr>
      <t xml:space="preserve">
Porcentaje (%)</t>
    </r>
  </si>
  <si>
    <r>
      <t xml:space="preserve">Avance físico acumulado 2018 </t>
    </r>
    <r>
      <rPr>
        <b/>
        <sz val="12"/>
        <rFont val="Arial Narrow"/>
        <family val="2"/>
      </rPr>
      <t>(Corte 31-12-2018)</t>
    </r>
    <r>
      <rPr>
        <b/>
        <sz val="10"/>
        <rFont val="Arial Narrow"/>
        <family val="2"/>
      </rPr>
      <t xml:space="preserve">
Ejecutado</t>
    </r>
  </si>
  <si>
    <t>Programación meta física 2018
(Aprobado en CDJT)</t>
  </si>
  <si>
    <t>Teléfono de contacto</t>
  </si>
  <si>
    <t>Correo electrónico</t>
  </si>
  <si>
    <t>Persona de contacto</t>
  </si>
  <si>
    <t>Dirección/Subdirección/Grupo/Unidad organizaiconal</t>
  </si>
  <si>
    <t>Indicador 2018, según estructura PAD
(Principal/Complementario)</t>
  </si>
  <si>
    <t>Vigencia del indicador (2018)</t>
  </si>
  <si>
    <t>Indicador 2017, según estructura PAD
(Principal/Complementario)</t>
  </si>
  <si>
    <t>Vigencia del indicador (2017)</t>
  </si>
  <si>
    <t>IndicadorPAD Complemento</t>
  </si>
  <si>
    <t>IndicadorPAD Unidad de medida</t>
  </si>
  <si>
    <t>IndicadorPAD Verbo rector</t>
  </si>
  <si>
    <t>Beneficiar personas víctima del conflicto armado con educación superior a través del Fondo de Reparación.</t>
  </si>
  <si>
    <t>Apoyar y acompañar colegios en la implementación de la cátedra de la paz con cultura ciudadana, y en el fortalecimiento de los planes de convivencia hacia el reencuentro la reconciliación y la paz.</t>
  </si>
  <si>
    <t>Beneficiar personas víctima del conflicto armado  con las condiciones para garantizar la prestación del servicio educativo.</t>
  </si>
  <si>
    <t>Beneficiar personas víctima del conflicto armado con el programa de educación media integral, para la generación de mayores oportunidades de exploración, orientación y mejoramiento de competencias básicas, técnicas, tecnológicas, sociales y emocionales.</t>
  </si>
  <si>
    <t>(*) Apoyar y acompañar a 160 colegios en la implementación del programa distrital de orientación socio-ocupacional para asegurar el desarrollo integral de los estudiantes.</t>
  </si>
  <si>
    <t>Beneficiar estudiantes víctimas del conflicto armado con uso del tiempo escolar para el desarrollo y fortalecimiento de habilidades en música, arte, literatura, deporte, ciencia y tecnología, convivencia y formación ciudadana, medio ambiente, lengua extranjera, oralidad, lectura y escritura, entre otros.</t>
  </si>
  <si>
    <t>Beneficiar estudiantes víctimas del conflicto armado con jornada única fortaleciendo las competencias básicas y la formación integral.</t>
  </si>
  <si>
    <t>Beneficiar niñas y niños de 4 a 5 años víctima del conflicto armado con educación inicial integral, en el marco de la ruta integral de atenciones.</t>
  </si>
  <si>
    <t>* Apoyar y acompañar 300 Colegios en la realización de acuerdos de ciclo para la implementación del  modelo pedagogico-curricular  del ciclo de educación inicial.
* Implementar 1 Herramienta de gestión para realizar la valoracion del desarrollo integral  de niños y niñas de educacion inicial.</t>
  </si>
  <si>
    <t>Beneficiar personas víctima del conflicto armado con enfoque diferencial a través del modelo de atención educativa integral y propuestas educativas flexibles.</t>
  </si>
  <si>
    <t>Beneficiar personas víctima del conflicto armado con alguna modalidad de transporte (Ruta Escolar, Subsidio u otros medios alternativos).</t>
  </si>
  <si>
    <t>Beneficiar personas víctima del conflicto armado con complementos alimentarios (refrigerios, desayuno, almuerzo o cena), y con un seguro o un convenio interadministrativo en caso de accidentes escolares.</t>
  </si>
  <si>
    <t>Beneficiar personas víctima del conflicto armado con cobertura escolar y gratuidad en costos complementarios.</t>
  </si>
  <si>
    <t>Avance físico acumulado 2019 (Corte 31-12-2019)
Porcentaje (%)</t>
  </si>
  <si>
    <t>Avance físico acumulado 2019 (Corte 31-12-2019)
Ejecutado</t>
  </si>
  <si>
    <t>Programación meta física 2019
(Aprobado en CDJT)</t>
  </si>
  <si>
    <t>Meta PAD 2019</t>
  </si>
  <si>
    <t xml:space="preserve">TOTAL </t>
  </si>
  <si>
    <t>Otras víctimas 0,04%</t>
  </si>
  <si>
    <t>Desplazados 99,6%</t>
  </si>
  <si>
    <t>Otras víctimas</t>
  </si>
  <si>
    <t xml:space="preserve">Despalzados </t>
  </si>
  <si>
    <t>Total ejecución 2020</t>
  </si>
  <si>
    <t>Ejecución II semestre 2020</t>
  </si>
  <si>
    <t>Ejecución I semestre 2020</t>
  </si>
  <si>
    <t>Aportes distrito</t>
  </si>
  <si>
    <t>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t>
  </si>
  <si>
    <t>7643 - Implementación  del Programa integral de educación socioemocional, ciudadana y construcción de escuelas como territorios de paz en  Bogotá D.C.</t>
  </si>
  <si>
    <t>Reconciliación</t>
  </si>
  <si>
    <t>Memoria, Paz y Reconciliación</t>
  </si>
  <si>
    <t xml:space="preserve">Secretaría Distrital de Educación </t>
  </si>
  <si>
    <t>Los aportes por valor de 2.000 millones al Fondo de Reparación son anuales y se giraron en el semestre I de 2020. por esa razón, no pueden aparecer en el semestre II de 2020. Los beneficiarios son los mismos reportados en el trimestre 3.</t>
  </si>
  <si>
    <t>Beneficiar  100 personas víctima del conflicto armado con educación superior a través del Fondo de Reparación.</t>
  </si>
  <si>
    <t>7807 - Generación de un modelo inclusivo, eficiente y flexible que brinde alternativas de acceso, permanencia y pertinencia a programas de educación superior o educación postmedia en Bogotá D.C.</t>
  </si>
  <si>
    <t xml:space="preserve">Educación </t>
  </si>
  <si>
    <t xml:space="preserve">Asistencia </t>
  </si>
  <si>
    <t>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t>
  </si>
  <si>
    <t>7689 - Fortalecimiento de las competencias de los jóvenes de media del distrito para afrontar los retos del siglo XXI en Bogotá D.C.</t>
  </si>
  <si>
    <t>Garantizar que el 50% de los niños, niñas y adolescentes víctimas del conflicto matriculados en colegios oficiales focalizados, con Jornada Única o la Jornada Completa</t>
  </si>
  <si>
    <t xml:space="preserve">7758 - Fortalecimiento a la formación integral de calidad en Jornada Única y Jornada Completa, para niñas, niños y adolescentes en colegios distritales de Bogotá D.C. </t>
  </si>
  <si>
    <t>La estrategia de trabajo con los colegios a través de convenios con Cajas de compensación, permitió llegar al final del año 2020 a 302 colegios que ofrecen atención integral en los grados prejardín, jardín y preescolar</t>
  </si>
  <si>
    <t>Garantizar en 358 Colegios oficiales urbanos y rúales educación de calidad y pertinencia para los niños y niñas víctimas del conflicto armado en el; 10% con grado prejardín, 90% con grado jardín y 100% con grado transición.</t>
  </si>
  <si>
    <t>7784 - Fortalecimiento de la educación inicial con pertinencia y calidad en Bogotá D.C.</t>
  </si>
  <si>
    <t>Recursos administrados</t>
  </si>
  <si>
    <t>Por la situación de salud pública, no fue posible ejecutar todos los recursos previstos en el proyecto</t>
  </si>
  <si>
    <t>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t>
  </si>
  <si>
    <t xml:space="preserve">7690 - Fortalecimiento de la política de educación inclusiva para poblaciones y grupos  de especial protección constitucional de Bogotá D.C.				</t>
  </si>
  <si>
    <t>Cofinanciación nacional</t>
  </si>
  <si>
    <t>Por la situación de salud pública que se vivió en el año 2020, no se ejecutaron toods los recursos aprobados inciialmente en el PAD, por cuanto se adoptó al estrategia de Aprende en casa</t>
  </si>
  <si>
    <t>Beneficiar  100% de los estudiantes víctima del conflicto armado que lo requiera con alguna modalidad de transporte (ruta escolar, subsidio u otros medios alternativos), cuando cumplan con las condiciones para la prestación del servicio.</t>
  </si>
  <si>
    <t>7736 - Fortalecimiento del Bienestar Estudiantil.</t>
  </si>
  <si>
    <t>FOSYGA</t>
  </si>
  <si>
    <t>El Programada de Movilidad Escolar comprometió el 100% de los recursos presupuestados. En cuanto a los compromisos se realizó adjudicación  al proceso de rutas No. SED-LP-DBE-003-2020 del cual se derivaron 20 contratos. El programa de Movilidad Escolar trasladó recursos al programa de Alimentación escolar con el fin de ayudar a financiar la entrega de bonos alimentarios y Ración para Preparar en Casa. Lo anterior, fundamentado en las dificultades presentadas en la presente vigencia para la operación del Programa de Movilidad a razón de la emergencia sanitaria generada por la expansión del Covid-19 en el país</t>
  </si>
  <si>
    <t xml:space="preserve">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t>
  </si>
  <si>
    <t xml:space="preserve">Sistema General de Participaciones </t>
  </si>
  <si>
    <t>Al final de año, se adicionaron más recursos al proyecto de Cobertura y cuentan con recursos propios y recursos de SGP
Al cierre de la vigencia 2020, el Programa de Alimentación Escolar comprometió recursos equivalentes al 99,5% dem lo presupuestado; los giros corresponden al al 69% de los recursos comprometidos y el saldo pendiente de giro son los desembolsos que se realizarán durante el primer trimestre de la vigencia 2021 al convenio de asociación 1683445 en el marco de operación y entrega de las modalidades transitorias: bonos escolares y raciones para preparar en casa.</t>
  </si>
  <si>
    <t>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t>
  </si>
  <si>
    <t>7624 - Servicio Educativo de Cobertura con Equidad en Bogotá D.C</t>
  </si>
  <si>
    <t>OBSERVACIONES</t>
  </si>
  <si>
    <t>FUENTES DE FINANCIACIÓN</t>
  </si>
  <si>
    <t>Ejecución presupuestal 2020 (Corte 31-12-2020)
Porcentaje (%)</t>
  </si>
  <si>
    <t>Ejecución presupuestal 2020 (Corte 31-12-2020)
(pesos)</t>
  </si>
  <si>
    <t>Presupuesto definitivo 2020
(Corte 31-12-2020)
(pesos)</t>
  </si>
  <si>
    <t>Presupuesto inicial 2020</t>
  </si>
  <si>
    <t xml:space="preserve">Ajuste al 100 </t>
  </si>
  <si>
    <t>Meta PAD 2020 - 2024</t>
  </si>
  <si>
    <t>Proyecto de inversión asociado 2020 - 2024
(número y nombre)</t>
  </si>
  <si>
    <t>Tipo de oferta</t>
  </si>
  <si>
    <t>ID</t>
  </si>
  <si>
    <t>PAD 2020 - 2024</t>
  </si>
  <si>
    <t xml:space="preserve">Beneficiar 100% estudiantes victimas de conflicto armado matriculados en el sistema educativo oficial de Bogotá con las condiciones para la prestación del servicio educativo </t>
  </si>
  <si>
    <t xml:space="preserve">Varios proyectos de inversión </t>
  </si>
  <si>
    <t>Asistencia</t>
  </si>
  <si>
    <t>Secretaría de Educación del Distrito</t>
  </si>
  <si>
    <t>Verdad y Paz</t>
  </si>
  <si>
    <t>Beneficiar como mínimo 100 personas víctimas del conflicto armado por año (25 por año), con educación superior o con educación posmedia a través de las estrategias de la Secretaría de Educación y la Agencia de Educación Superior.</t>
  </si>
  <si>
    <t>Beneficiar al 100% de estudiantes jóvenes de media víctimas del conflicto armado matriculados en colegios oficiales focalizados con alguna de las estrategia de la Dirección como son Orientación socio ocupacional, inmersión a la educación superior, programas de formación técnica SENA (entre otras), fortaleciendo sus capacidades y competencias para continuar sus trayectorias educativas en la posmedia y facilitando su vinculación en el mercado laboral.</t>
  </si>
  <si>
    <t>Atender en las instituciones educativas que implementan la Jornada Única y la Jornada Completa, al 100% de los niños, niñas y adolescentes víctimas del conflicto matriculados en los grados, ciclos, niveles o sedes educativas que el colegio decida, en el marco de su autonomía institucional y en cumplimiento con la normatividad vigente.</t>
  </si>
  <si>
    <t>Garantizar las condiciones de calidad en educación inicial al 100% de los niños y niñas víctimas del conflicto armado, matriculados en las IED con atención integral</t>
  </si>
  <si>
    <t>7690 - Fortalecimiento de la política de educación inclusiva para poblaciones y grupos  de especial protección constitucional de Bogotá D.C.</t>
  </si>
  <si>
    <t>Beneficiar al 100% de los estudiantes víctimas del conflicto armado matriculados en colegios oficiales con la cobertura de seguro estudiantil y ARL cuando lo requieran.</t>
  </si>
  <si>
    <t>Beneficiar  100% de los estudiantes víctima del conflicto armado matriculados en colegios oficiales a través de la entrega de complementos alimentarios en diferentes modalidades a lo largo del calendario escolar</t>
  </si>
  <si>
    <t>Ejecución presupuestal (Corte 30-09-2021)
Porcentaje (%)</t>
  </si>
  <si>
    <t>Ejecución presupuestal (Corte 31-12-2021)
(pesos)</t>
  </si>
  <si>
    <t>Presupuesto definitivo 2021
(Corte IV trimestre 2021)
(pesos)</t>
  </si>
  <si>
    <t xml:space="preserve">Presupuesto inicial 2021
(Pesos) </t>
  </si>
  <si>
    <t xml:space="preserve">Ajuste al 
100% </t>
  </si>
  <si>
    <t>Avance físico acumulado 2021 (Corte IV trimestre 2021)
Porcentaje (%)</t>
  </si>
  <si>
    <t>Avance físico acumulado 2021 (IV trimestre 2021)
Ejecutado</t>
  </si>
  <si>
    <t>Programación meta física 2021
(Aprobado en CDJT)</t>
  </si>
  <si>
    <t xml:space="preserve">META PAD 2020 - 2024
</t>
  </si>
  <si>
    <t xml:space="preserve">Derecho </t>
  </si>
  <si>
    <t>PAD 2021</t>
  </si>
  <si>
    <t>V.2.3.2</t>
  </si>
  <si>
    <t>Social y Económica</t>
  </si>
  <si>
    <t xml:space="preserve">Secretaria de Educación del Distrito </t>
  </si>
  <si>
    <t>V.3.3.3</t>
  </si>
  <si>
    <t>V.2.3.1</t>
  </si>
  <si>
    <t>Atender en las instituciones educativas que implementan la Jornada Única y la Jornada Completa, a los niños, niñas, adolescentes y jóvenes víctimas del conflicto que el colegio vincule en las estrategias de ampliación de la jornada, en el marco de su autonomía escolar y en cumplimiento de la normatividad vigente.</t>
  </si>
  <si>
    <t>Social y económica</t>
  </si>
  <si>
    <t>V.2.8</t>
  </si>
  <si>
    <t>Ejecución presupuestal (Corte  diciembre 30 2022)
Porcentaje (%)</t>
  </si>
  <si>
    <t>Ejecución presupuestal (Corte diciembre 30  2022)
(pesos)</t>
  </si>
  <si>
    <t>Presupuesto definitivo 2022
(Corte diciembre 30 2022)
(pesos)</t>
  </si>
  <si>
    <t>ejecuon sep</t>
  </si>
  <si>
    <t xml:space="preserve">disponibel sep </t>
  </si>
  <si>
    <t>PRESUPUESTO INICIAL
2022</t>
  </si>
  <si>
    <t>Avance físico acumulado 2022 (Corte 30-12-2022)
Porcentaje (%)</t>
  </si>
  <si>
    <t>Avance físico acumulado 2022 (Corte 30-12-2022)
Ejecutado</t>
  </si>
  <si>
    <t>META FÍSICA 2022</t>
  </si>
  <si>
    <t xml:space="preserve">
META PAD 2022
</t>
  </si>
  <si>
    <t>Nombre Código FUT</t>
  </si>
  <si>
    <t xml:space="preserve">Código FUT </t>
  </si>
  <si>
    <t>Derecho</t>
  </si>
  <si>
    <t xml:space="preserve">ID PAD </t>
  </si>
  <si>
    <t>PLAN DE ACCIÓN DISTRITAL (PAD) 2022</t>
  </si>
  <si>
    <t xml:space="preserve">Social y Económica </t>
  </si>
  <si>
    <t xml:space="preserve">Reconciliación </t>
  </si>
  <si>
    <t>Garantizar la educación inicial de calidad al 100% de los niños y niñas víctimas del conflicto armado, matriculados en las IED con atención integral.</t>
  </si>
  <si>
    <t>Ejecución presupuestal (Corte 31-12-2023)
Porcentaje (%)</t>
  </si>
  <si>
    <t>Ejecución presupuestal (Corte 31-12-2023)
(pesos)</t>
  </si>
  <si>
    <t>Presupuesto definitivo 2023
(Corte 31-12-2023)
(pesos)</t>
  </si>
  <si>
    <t>PRESUPUESTO INICIAL
2023</t>
  </si>
  <si>
    <t>Avance físico acumulado 2023 (Corte 31-12-2023)
Porcentaje (%)</t>
  </si>
  <si>
    <t>Avance físico acumulado 2023 (Corte 31-12-2023)
Ejecutado</t>
  </si>
  <si>
    <t>META FÍSICA 2023</t>
  </si>
  <si>
    <t xml:space="preserve">
META PAD 2023
</t>
  </si>
  <si>
    <t>PLAN DE ACCIÓN DISTRITAL (PAD) 2023</t>
  </si>
  <si>
    <t>Beneficiar al 100% de niños, niñas y jóvenes víctimas del conflicto armado matriculados en colegios oficiales focalizados con la implementación de estrategia para la construcción de ciudadanía, orientada al fortalecimiento de la cultura política, la formación democrática, los procesos deliberativos, el enfoque restaurativo y la cátedra de paz.</t>
  </si>
  <si>
    <t>Beneficiar a 325 de personas víctimas del conflicto armado con educación superior o con educación posmedia a través de la Agencia Distrital para la Educación Superior, la Ciencia y la Tecnología (2024-II: 25 Beneficiarios y 2025 - 2027: 100 beneficiarios por año).</t>
  </si>
  <si>
    <t xml:space="preserve">Beneficiar al 100% de estudiantes jóvenes de media víctimas del conflicto armado matriculados en colegios oficiales focalizados con alguna de las estrategias de la Dirección de Educación Media como son: orientación socio ocupacional, estrategias de mejoramiento de aprendizajes y vinculación de familias, para fortalecer el tránsito efectivo a la educación media </t>
  </si>
  <si>
    <t>Atender al 100% de niños, niñas, adolescentes y jóvenes víctimas del conflicto que el colegio vincule en las estrategias de ampliación del tiempo escolar en el marco de su autonomía escolar y en cumplimiento de la normatividad vigente en las instituciones educativas que implementen estrategias de ampliación del tiempo escolar.</t>
  </si>
  <si>
    <t>Garantizar al 100% de niños y niñas de educación inicial víctimas del conflicto armado matriculados en las IED con atención integral, atención integral de calidad. 
Garantizar una Educación Inicial de calidad, en el marco de la Atención Integral, para el 100% de los niños y niñas víctimas del conflicto armado matriculados en las Instituciones Educativas Distritales (IED), mediante procesos pedagógicos, y psicosociales,  coordinados, pertinentes y oportunos, que integren un enfoque diferencial, ambientes seguros e inclusivos y la participación familiar para promover su desarrollo integral, bienestar y ejercicio pleno de derechos.</t>
  </si>
  <si>
    <t>Beneficiar al 100% de estudiantes víctimas del conflicto armado matriculados en colegios públicos focalizados con acciones en el marco de los lineamientos de política de inclusión y equidad en la educación</t>
  </si>
  <si>
    <t>Beneficiar al 100% de estudiantes víctima del conflicto armado que lo requiera con alguna modalidad de transporte (ruta escolar, subsidio u otros medios alternativos), cuando cumplan con las condiciones para la prestación del servicio</t>
  </si>
  <si>
    <t>Beneficiar al 100% de estudiantes víctima del conflicto armado matriculados en colegios oficiales con la cobertura de seguro estudiantil y ARL cuando lo requieran</t>
  </si>
  <si>
    <t>Beneficiar al 100% de estudiantes víctima del conflicto armado matriculados en colegios oficiales a través de la entrega de complementos alimentarios en diferentes modalidades a lo largo del calendario escolar</t>
  </si>
  <si>
    <t>La meta física se debe ajustar al 76% para el 2024.</t>
  </si>
  <si>
    <t>Beneficiar al 71,5%* de los niños, niñas y adolescentes víctimas del conflicto armado interno con acciones para garantizar el acceso al Sistema Educativo Distrital, contribuyendo al logro de trayectorias educativas completas en el marco de una educación inclusiva y de calidad.</t>
  </si>
  <si>
    <t>Ejecución presupuestal (Corte 30-09-2024)
Porcentaje (%)</t>
  </si>
  <si>
    <t>Ejecución presupuestal 2024 con base FUT</t>
  </si>
  <si>
    <t>Presupuesto definitivo 2024 - con base FUT</t>
  </si>
  <si>
    <t>Presupuesto inicial 2024</t>
  </si>
  <si>
    <t>Avance físico acumulado 2024 (Corte 30-12-2024)
Porcentaje (%)</t>
  </si>
  <si>
    <t>Avance físico acumulado 2024 (Corte 30-12-2024)
Ejecutado</t>
  </si>
  <si>
    <t>META FÍSICA 2024</t>
  </si>
  <si>
    <t xml:space="preserve">
META PAD 2024-2
</t>
  </si>
  <si>
    <t>PLAN DE ACCIÓN DISTRITAL (PAD) 2024-2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</si>
</sst>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 #,##0.00_);_(* \(#,##0.00\);_(* &quot;-&quot;??_);_(@_)"/>
    <numFmt numFmtId="165" formatCode="[$$-240A]\ #,##0"/>
    <numFmt numFmtId="166" formatCode="#,##0.0"/>
    <numFmt numFmtId="167" formatCode="0.0%"/>
    <numFmt numFmtId="168" formatCode="_-* #,##0_-;\-* #,##0_-;_-* &quot;-&quot;??_-;_-@_-"/>
    <numFmt numFmtId="169" formatCode="_-&quot;$&quot;* #,##0.00_-;\-&quot;$&quot;* #,##0.00_-;_-&quot;$&quot;* &quot;-&quot;??_-;_-@_-"/>
    <numFmt numFmtId="170" formatCode="_(&quot;$&quot;* #,##0_);_(&quot;$&quot;* \(#,##0\);_(&quot;$&quot;* &quot;-&quot;??_);_(@_)"/>
    <numFmt numFmtId="171" formatCode="_(&quot;$&quot;\ * #,##0.00_);_(&quot;$&quot;\ * \(#,##0.00\);_(&quot;$&quot;\ * &quot;-&quot;??_);_(@_)"/>
    <numFmt numFmtId="172" formatCode="_-&quot;$&quot;\ * #,##0_-;\-&quot;$&quot;\ * #,##0_-;_-&quot;$&quot;\ * &quot;-&quot;??_-;_-@_-"/>
    <numFmt numFmtId="173" formatCode="_-[$$-409]* #,##0.00_ ;_-[$$-409]* \-#,##0.00\ ;_-[$$-409]* &quot;-&quot;??_ ;_-@_ "/>
    <numFmt numFmtId="174" formatCode="_-&quot;$&quot;\ * #,##0.0_-;\-&quot;$&quot;\ * #,##0.0_-;_-&quot;$&quot;\ * &quot;-&quot;??_-;_-@_-"/>
    <numFmt numFmtId="175" formatCode="_-&quot;$&quot;* #,##0_-;\-&quot;$&quot;* #,##0_-;_-&quot;$&quot;* &quot;-&quot;_-;_-@_-"/>
  </numFmts>
  <fonts count="35" x14ac:knownFonts="1">
    <font>
      <sz val="11"/>
      <color theme="1"/>
      <name val="Calibri"/>
      <family val="2"/>
      <scheme val="minor"/>
    </font>
    <font>
      <sz val="12"/>
      <color theme="1"/>
      <name val="Calibri"/>
      <family val="2"/>
      <scheme val="minor"/>
    </font>
    <font>
      <sz val="11"/>
      <color theme="1"/>
      <name val="Calibri"/>
      <family val="2"/>
      <scheme val="minor"/>
    </font>
    <font>
      <sz val="11"/>
      <color indexed="8"/>
      <name val="Calibri"/>
      <family val="2"/>
    </font>
    <font>
      <sz val="10"/>
      <name val="Arial"/>
      <family val="2"/>
    </font>
    <font>
      <b/>
      <sz val="11"/>
      <color theme="1"/>
      <name val="Arial"/>
      <family val="2"/>
    </font>
    <font>
      <sz val="11"/>
      <color theme="1"/>
      <name val="Arial"/>
      <family val="2"/>
    </font>
    <font>
      <sz val="11"/>
      <name val="Arial"/>
      <family val="2"/>
    </font>
    <font>
      <b/>
      <sz val="10"/>
      <color theme="1"/>
      <name val="Arial"/>
      <family val="2"/>
    </font>
    <font>
      <b/>
      <sz val="11"/>
      <name val="Arial"/>
      <family val="2"/>
    </font>
    <font>
      <b/>
      <sz val="12"/>
      <color theme="1"/>
      <name val="Arial"/>
      <family val="2"/>
    </font>
    <font>
      <b/>
      <sz val="12"/>
      <color theme="1"/>
      <name val="Calibri"/>
      <family val="2"/>
      <scheme val="minor"/>
    </font>
    <font>
      <sz val="10"/>
      <color theme="1"/>
      <name val="Arial Narrow"/>
      <family val="2"/>
    </font>
    <font>
      <sz val="10"/>
      <name val="Arial Narrow"/>
      <family val="2"/>
    </font>
    <font>
      <sz val="12"/>
      <color theme="1"/>
      <name val="Calibri"/>
      <family val="2"/>
    </font>
    <font>
      <sz val="10"/>
      <color rgb="FF000000"/>
      <name val="Arial Narrow"/>
      <family val="2"/>
    </font>
    <font>
      <b/>
      <sz val="10"/>
      <color theme="1"/>
      <name val="Arial Narrow"/>
      <family val="2"/>
    </font>
    <font>
      <b/>
      <sz val="10"/>
      <name val="Arial Narrow"/>
      <family val="2"/>
    </font>
    <font>
      <b/>
      <sz val="10"/>
      <color rgb="FF000000"/>
      <name val="Arial Narrow"/>
      <family val="2"/>
    </font>
    <font>
      <b/>
      <sz val="11"/>
      <color theme="0"/>
      <name val="Arial Narrow"/>
      <family val="2"/>
    </font>
    <font>
      <b/>
      <sz val="12"/>
      <name val="Arial Narrow"/>
      <family val="2"/>
    </font>
    <font>
      <sz val="9"/>
      <color theme="1"/>
      <name val="Trebuchet MS"/>
      <family val="2"/>
    </font>
    <font>
      <sz val="9"/>
      <name val="Trebuchet MS"/>
      <family val="2"/>
    </font>
    <font>
      <sz val="9"/>
      <color rgb="FF000000"/>
      <name val="Trebuchet MS"/>
      <family val="2"/>
    </font>
    <font>
      <b/>
      <sz val="9"/>
      <name val="Trebuchet MS"/>
      <family val="2"/>
    </font>
    <font>
      <b/>
      <sz val="9"/>
      <color rgb="FF000000"/>
      <name val="Trebuchet MS"/>
      <family val="2"/>
    </font>
    <font>
      <sz val="12"/>
      <color rgb="FF000000"/>
      <name val="Calibri"/>
      <family val="2"/>
      <scheme val="minor"/>
    </font>
    <font>
      <sz val="10"/>
      <color rgb="FF000000"/>
      <name val="Arial"/>
      <family val="2"/>
    </font>
    <font>
      <b/>
      <sz val="11"/>
      <color rgb="FF000000"/>
      <name val="Arial"/>
      <family val="2"/>
    </font>
    <font>
      <b/>
      <sz val="11"/>
      <color theme="0"/>
      <name val="Arial"/>
      <family val="2"/>
    </font>
    <font>
      <b/>
      <sz val="24"/>
      <color theme="0"/>
      <name val="Arial"/>
      <family val="2"/>
    </font>
    <font>
      <b/>
      <sz val="11"/>
      <color theme="1"/>
      <name val="Arial Narrow"/>
      <family val="2"/>
    </font>
    <font>
      <b/>
      <sz val="24"/>
      <color theme="0"/>
      <name val="Arial Narrow"/>
      <family val="2"/>
    </font>
    <font>
      <b/>
      <sz val="12"/>
      <color theme="1"/>
      <name val="Arial Narrow"/>
      <family val="2"/>
    </font>
    <font>
      <sz val="11"/>
      <color theme="1"/>
      <name val="Arial Narrow"/>
      <family val="2"/>
    </font>
  </fonts>
  <fills count="2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C000"/>
        <bgColor indexed="64"/>
      </patternFill>
    </fill>
    <fill>
      <patternFill patternType="solid">
        <fgColor theme="7"/>
        <bgColor indexed="64"/>
      </patternFill>
    </fill>
    <fill>
      <patternFill patternType="solid">
        <fgColor rgb="FFFFC000"/>
        <bgColor rgb="FF000000"/>
      </patternFill>
    </fill>
    <fill>
      <patternFill patternType="solid">
        <fgColor rgb="FFE00007"/>
        <bgColor indexed="64"/>
      </patternFill>
    </fill>
    <fill>
      <patternFill patternType="solid">
        <fgColor theme="9" tint="0.39997558519241921"/>
        <bgColor indexed="64"/>
      </patternFill>
    </fill>
    <fill>
      <patternFill patternType="solid">
        <fgColor rgb="FFFFB71B"/>
        <bgColor indexed="64"/>
      </patternFill>
    </fill>
    <fill>
      <patternFill patternType="solid">
        <fgColor theme="7" tint="0.79998168889431442"/>
        <bgColor indexed="64"/>
      </patternFill>
    </fill>
    <fill>
      <patternFill patternType="solid">
        <fgColor rgb="FFFFB71B"/>
        <bgColor rgb="FF000000"/>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19">
    <xf numFmtId="0" fontId="0" fillId="0" borderId="0"/>
    <xf numFmtId="9" fontId="2" fillId="0" borderId="0" applyFont="0" applyFill="0" applyBorder="0" applyAlignment="0" applyProtection="0"/>
    <xf numFmtId="164" fontId="3" fillId="0" borderId="0" applyFont="0" applyFill="0" applyBorder="0" applyAlignment="0" applyProtection="0"/>
    <xf numFmtId="0" fontId="4" fillId="0" borderId="0"/>
    <xf numFmtId="9"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169" fontId="2" fillId="0" borderId="0" applyFont="0" applyFill="0" applyBorder="0" applyAlignment="0" applyProtection="0"/>
    <xf numFmtId="0" fontId="14" fillId="0" borderId="0"/>
    <xf numFmtId="41" fontId="14" fillId="0" borderId="0" applyFont="0" applyFill="0" applyBorder="0" applyAlignment="0" applyProtection="0"/>
    <xf numFmtId="0" fontId="2" fillId="0" borderId="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1" fontId="1" fillId="0" borderId="0" applyFont="0" applyFill="0" applyBorder="0" applyAlignment="0" applyProtection="0"/>
    <xf numFmtId="0" fontId="2" fillId="0" borderId="0"/>
    <xf numFmtId="44" fontId="2" fillId="0" borderId="0" applyFont="0" applyFill="0" applyBorder="0" applyAlignment="0" applyProtection="0"/>
  </cellStyleXfs>
  <cellXfs count="262">
    <xf numFmtId="0" fontId="0" fillId="0" borderId="0" xfId="0"/>
    <xf numFmtId="1" fontId="6" fillId="0" borderId="1" xfId="1" applyNumberFormat="1" applyFont="1" applyFill="1" applyBorder="1" applyAlignment="1">
      <alignment vertical="center" wrapText="1"/>
    </xf>
    <xf numFmtId="1" fontId="6" fillId="0" borderId="1" xfId="1"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165" fontId="6" fillId="0" borderId="1" xfId="0" applyNumberFormat="1" applyFont="1" applyBorder="1" applyAlignment="1">
      <alignment horizontal="right" vertical="center" wrapText="1"/>
    </xf>
    <xf numFmtId="0" fontId="6" fillId="0" borderId="1" xfId="0" quotePrefix="1" applyFont="1" applyBorder="1" applyAlignment="1">
      <alignment vertical="center" wrapText="1"/>
    </xf>
    <xf numFmtId="166" fontId="7" fillId="0" borderId="1" xfId="4" applyNumberFormat="1" applyFont="1" applyFill="1" applyBorder="1" applyAlignment="1">
      <alignment horizontal="right" vertical="center" wrapText="1"/>
    </xf>
    <xf numFmtId="165" fontId="6" fillId="0" borderId="1" xfId="0" applyNumberFormat="1" applyFont="1" applyBorder="1" applyAlignment="1">
      <alignment horizontal="left" vertical="center" wrapText="1"/>
    </xf>
    <xf numFmtId="0" fontId="6" fillId="0" borderId="0" xfId="0" applyFont="1" applyAlignment="1">
      <alignment horizontal="left" vertical="center" wrapText="1"/>
    </xf>
    <xf numFmtId="0" fontId="5" fillId="0" borderId="0" xfId="0" applyFont="1" applyAlignment="1">
      <alignment vertical="center"/>
    </xf>
    <xf numFmtId="0" fontId="5" fillId="0" borderId="0" xfId="0" applyFont="1" applyAlignment="1">
      <alignment horizontal="left" vertical="center"/>
    </xf>
    <xf numFmtId="166" fontId="5" fillId="0" borderId="0" xfId="0" applyNumberFormat="1" applyFont="1" applyAlignment="1">
      <alignment vertical="center"/>
    </xf>
    <xf numFmtId="0" fontId="6" fillId="0" borderId="0" xfId="0" applyFont="1" applyAlignment="1">
      <alignment horizontal="center" vertical="center" wrapText="1"/>
    </xf>
    <xf numFmtId="0" fontId="6" fillId="0" borderId="0" xfId="0" applyFont="1" applyAlignment="1">
      <alignment vertical="center"/>
    </xf>
    <xf numFmtId="0" fontId="6" fillId="0" borderId="0" xfId="0" applyFont="1" applyAlignment="1">
      <alignment vertical="center" wrapText="1"/>
    </xf>
    <xf numFmtId="0" fontId="6" fillId="0" borderId="0" xfId="0" applyFont="1" applyAlignment="1">
      <alignment horizontal="left" vertical="center"/>
    </xf>
    <xf numFmtId="166" fontId="6" fillId="0" borderId="0" xfId="0" applyNumberFormat="1" applyFont="1" applyAlignment="1">
      <alignment horizontal="center" vertical="center" wrapText="1"/>
    </xf>
    <xf numFmtId="3" fontId="6" fillId="0" borderId="0" xfId="0" applyNumberFormat="1" applyFont="1" applyAlignment="1">
      <alignment vertical="center" wrapText="1"/>
    </xf>
    <xf numFmtId="165" fontId="5" fillId="2" borderId="1" xfId="0" applyNumberFormat="1" applyFont="1" applyFill="1" applyBorder="1" applyAlignment="1">
      <alignment horizontal="right" vertical="center" wrapText="1"/>
    </xf>
    <xf numFmtId="165" fontId="5" fillId="2" borderId="1" xfId="0"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 fontId="5" fillId="2" borderId="1" xfId="1" applyNumberFormat="1" applyFont="1" applyFill="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166" fontId="9" fillId="2" borderId="1" xfId="4" applyNumberFormat="1" applyFont="1" applyFill="1" applyBorder="1" applyAlignment="1">
      <alignment horizontal="right" vertical="center" wrapText="1"/>
    </xf>
    <xf numFmtId="0" fontId="5" fillId="0" borderId="0" xfId="0" applyFont="1" applyAlignment="1">
      <alignment horizontal="left" vertical="center" wrapText="1"/>
    </xf>
    <xf numFmtId="0" fontId="10" fillId="0" borderId="0" xfId="0" applyFont="1" applyAlignment="1">
      <alignment vertical="center"/>
    </xf>
    <xf numFmtId="0" fontId="12" fillId="0" borderId="0" xfId="0" applyFont="1" applyAlignment="1">
      <alignment horizontal="center" vertical="center"/>
    </xf>
    <xf numFmtId="0" fontId="12" fillId="3" borderId="0" xfId="0" applyFont="1" applyFill="1" applyAlignment="1">
      <alignment horizontal="center" vertical="top" wrapText="1"/>
    </xf>
    <xf numFmtId="0" fontId="12" fillId="3" borderId="0" xfId="0" applyFont="1" applyFill="1" applyAlignment="1">
      <alignment horizontal="center" vertical="center" wrapText="1"/>
    </xf>
    <xf numFmtId="167" fontId="12" fillId="3" borderId="0" xfId="1" applyNumberFormat="1" applyFont="1" applyFill="1" applyAlignment="1">
      <alignment horizontal="center" vertical="center" wrapText="1"/>
    </xf>
    <xf numFmtId="0" fontId="12" fillId="3" borderId="0" xfId="0" applyFont="1" applyFill="1" applyAlignment="1">
      <alignment horizontal="right" vertical="center" wrapText="1"/>
    </xf>
    <xf numFmtId="168" fontId="12" fillId="3" borderId="0" xfId="5" applyNumberFormat="1" applyFont="1" applyFill="1" applyAlignment="1">
      <alignment horizontal="right" vertical="center" wrapText="1"/>
    </xf>
    <xf numFmtId="0" fontId="12" fillId="3" borderId="0" xfId="0" applyFont="1" applyFill="1" applyAlignment="1">
      <alignment horizontal="center" vertical="center"/>
    </xf>
    <xf numFmtId="168" fontId="12" fillId="3" borderId="0" xfId="0" applyNumberFormat="1" applyFont="1" applyFill="1" applyAlignment="1">
      <alignment horizontal="right" vertical="center" wrapText="1"/>
    </xf>
    <xf numFmtId="0" fontId="12" fillId="3" borderId="2" xfId="0" applyFont="1" applyFill="1" applyBorder="1" applyAlignment="1">
      <alignment horizontal="center" vertical="top" wrapText="1"/>
    </xf>
    <xf numFmtId="0" fontId="12" fillId="3" borderId="3" xfId="0" applyFont="1" applyFill="1" applyBorder="1" applyAlignment="1">
      <alignment horizontal="center" vertical="center" wrapText="1"/>
    </xf>
    <xf numFmtId="167" fontId="13" fillId="3" borderId="2" xfId="1" applyNumberFormat="1" applyFont="1" applyFill="1" applyBorder="1" applyAlignment="1">
      <alignment horizontal="center" vertical="center" wrapText="1"/>
    </xf>
    <xf numFmtId="170" fontId="13" fillId="3" borderId="1" xfId="9" applyNumberFormat="1" applyFont="1" applyFill="1" applyBorder="1" applyAlignment="1">
      <alignment horizontal="right" vertical="center" wrapText="1"/>
    </xf>
    <xf numFmtId="170" fontId="13" fillId="3" borderId="3" xfId="9" applyNumberFormat="1" applyFont="1" applyFill="1" applyBorder="1" applyAlignment="1">
      <alignment horizontal="right" vertical="center" wrapText="1"/>
    </xf>
    <xf numFmtId="3" fontId="12" fillId="3" borderId="1" xfId="0" applyNumberFormat="1" applyFont="1" applyFill="1" applyBorder="1" applyAlignment="1">
      <alignment horizontal="center" vertical="center"/>
    </xf>
    <xf numFmtId="0" fontId="15" fillId="3" borderId="1" xfId="10" applyFont="1" applyFill="1" applyBorder="1" applyAlignment="1">
      <alignment horizontal="center" vertical="center" wrapText="1"/>
    </xf>
    <xf numFmtId="0" fontId="15" fillId="3" borderId="3" xfId="10" applyFont="1" applyFill="1" applyBorder="1" applyAlignment="1">
      <alignment horizontal="center" vertical="center" wrapText="1"/>
    </xf>
    <xf numFmtId="0" fontId="12" fillId="3" borderId="2" xfId="10" applyFont="1" applyFill="1" applyBorder="1" applyAlignment="1">
      <alignment horizontal="center" vertical="center" wrapText="1"/>
    </xf>
    <xf numFmtId="0" fontId="12" fillId="3" borderId="1" xfId="10" applyFont="1" applyFill="1" applyBorder="1" applyAlignment="1">
      <alignment horizontal="center" vertical="center" wrapText="1"/>
    </xf>
    <xf numFmtId="0" fontId="12" fillId="3" borderId="3" xfId="10" applyFont="1" applyFill="1" applyBorder="1" applyAlignment="1">
      <alignment horizontal="center" vertical="center" wrapText="1"/>
    </xf>
    <xf numFmtId="0" fontId="12" fillId="0" borderId="3" xfId="0" applyFont="1" applyBorder="1" applyAlignment="1">
      <alignment horizontal="center" vertical="center" wrapText="1"/>
    </xf>
    <xf numFmtId="167" fontId="13" fillId="0" borderId="2" xfId="1" applyNumberFormat="1" applyFont="1" applyFill="1" applyBorder="1" applyAlignment="1">
      <alignment horizontal="center" vertical="center" wrapText="1"/>
    </xf>
    <xf numFmtId="170" fontId="13" fillId="0" borderId="1" xfId="9" applyNumberFormat="1" applyFont="1" applyFill="1" applyBorder="1" applyAlignment="1">
      <alignment horizontal="right" vertical="center" wrapText="1"/>
    </xf>
    <xf numFmtId="170" fontId="13" fillId="0" borderId="3" xfId="9" applyNumberFormat="1" applyFont="1" applyFill="1" applyBorder="1" applyAlignment="1">
      <alignment horizontal="right" vertical="center" wrapText="1"/>
    </xf>
    <xf numFmtId="3" fontId="15" fillId="3" borderId="1" xfId="10" applyNumberFormat="1" applyFont="1" applyFill="1" applyBorder="1" applyAlignment="1">
      <alignment horizontal="center" vertical="center" wrapText="1"/>
    </xf>
    <xf numFmtId="3" fontId="15" fillId="3" borderId="3" xfId="10" applyNumberFormat="1" applyFont="1" applyFill="1" applyBorder="1" applyAlignment="1">
      <alignment horizontal="center" vertical="center" wrapText="1"/>
    </xf>
    <xf numFmtId="167" fontId="15" fillId="3" borderId="2" xfId="1" applyNumberFormat="1" applyFont="1" applyFill="1" applyBorder="1" applyAlignment="1">
      <alignment horizontal="center" vertical="center" wrapText="1"/>
    </xf>
    <xf numFmtId="0" fontId="16" fillId="4" borderId="4" xfId="0" applyFont="1" applyFill="1" applyBorder="1" applyAlignment="1">
      <alignment horizontal="center" vertical="top" wrapText="1"/>
    </xf>
    <xf numFmtId="0" fontId="16" fillId="4" borderId="5" xfId="0" applyFont="1" applyFill="1" applyBorder="1" applyAlignment="1">
      <alignment horizontal="center" vertical="center" wrapText="1"/>
    </xf>
    <xf numFmtId="167" fontId="17" fillId="4" borderId="4" xfId="1" applyNumberFormat="1" applyFont="1" applyFill="1" applyBorder="1" applyAlignment="1">
      <alignment horizontal="center" vertical="center" wrapText="1"/>
    </xf>
    <xf numFmtId="0" fontId="17" fillId="4" borderId="6" xfId="10" applyFont="1" applyFill="1" applyBorder="1" applyAlignment="1">
      <alignment horizontal="center" vertical="center" wrapText="1"/>
    </xf>
    <xf numFmtId="0" fontId="17" fillId="4" borderId="5" xfId="10" applyFont="1" applyFill="1" applyBorder="1" applyAlignment="1">
      <alignment horizontal="center" vertical="center" wrapText="1"/>
    </xf>
    <xf numFmtId="0" fontId="18" fillId="4" borderId="6" xfId="10" applyFont="1" applyFill="1" applyBorder="1" applyAlignment="1">
      <alignment horizontal="center" vertical="center" wrapText="1"/>
    </xf>
    <xf numFmtId="0" fontId="18" fillId="4" borderId="5" xfId="10" applyFont="1" applyFill="1" applyBorder="1" applyAlignment="1">
      <alignment horizontal="center" vertical="center" wrapText="1"/>
    </xf>
    <xf numFmtId="0" fontId="17" fillId="4" borderId="4" xfId="10" applyFont="1" applyFill="1" applyBorder="1" applyAlignment="1">
      <alignment horizontal="center" vertical="center" wrapText="1"/>
    </xf>
    <xf numFmtId="0" fontId="19" fillId="5" borderId="7" xfId="0" applyFont="1" applyFill="1" applyBorder="1" applyAlignment="1">
      <alignment horizontal="center" vertical="top" wrapText="1"/>
    </xf>
    <xf numFmtId="0" fontId="19" fillId="5" borderId="8" xfId="0" applyFont="1" applyFill="1" applyBorder="1" applyAlignment="1">
      <alignment horizontal="center" vertical="center" wrapText="1"/>
    </xf>
    <xf numFmtId="0" fontId="19" fillId="5" borderId="7" xfId="10" applyFont="1" applyFill="1" applyBorder="1" applyAlignment="1">
      <alignment vertical="center" wrapText="1"/>
    </xf>
    <xf numFmtId="0" fontId="19" fillId="5" borderId="9" xfId="10" applyFont="1" applyFill="1" applyBorder="1" applyAlignment="1">
      <alignment horizontal="center" vertical="center" wrapText="1"/>
    </xf>
    <xf numFmtId="0" fontId="19" fillId="5" borderId="8" xfId="10" applyFont="1" applyFill="1" applyBorder="1" applyAlignment="1">
      <alignment horizontal="center" vertical="center" wrapText="1"/>
    </xf>
    <xf numFmtId="167" fontId="19" fillId="5" borderId="7" xfId="1" applyNumberFormat="1" applyFont="1" applyFill="1" applyBorder="1" applyAlignment="1">
      <alignment horizontal="center" vertical="center" wrapText="1"/>
    </xf>
    <xf numFmtId="0" fontId="19" fillId="5" borderId="7" xfId="10" applyFont="1" applyFill="1" applyBorder="1" applyAlignment="1">
      <alignment horizontal="center" vertical="center"/>
    </xf>
    <xf numFmtId="0" fontId="19" fillId="5" borderId="9" xfId="10" applyFont="1" applyFill="1" applyBorder="1" applyAlignment="1">
      <alignment horizontal="center" vertical="center"/>
    </xf>
    <xf numFmtId="0" fontId="19" fillId="5" borderId="8" xfId="10" applyFont="1" applyFill="1" applyBorder="1" applyAlignment="1">
      <alignment horizontal="center" vertical="center"/>
    </xf>
    <xf numFmtId="0" fontId="12" fillId="0" borderId="0" xfId="10" applyFont="1"/>
    <xf numFmtId="3" fontId="12" fillId="0" borderId="0" xfId="10" applyNumberFormat="1" applyFont="1"/>
    <xf numFmtId="0" fontId="12" fillId="0" borderId="0" xfId="10" applyFont="1" applyAlignment="1">
      <alignment wrapText="1"/>
    </xf>
    <xf numFmtId="167" fontId="12" fillId="0" borderId="1" xfId="1" applyNumberFormat="1" applyFont="1" applyBorder="1" applyAlignment="1">
      <alignment vertical="center" wrapText="1"/>
    </xf>
    <xf numFmtId="3" fontId="12" fillId="6" borderId="1" xfId="10" applyNumberFormat="1" applyFont="1" applyFill="1" applyBorder="1" applyAlignment="1">
      <alignment horizontal="right" vertical="center" wrapText="1"/>
    </xf>
    <xf numFmtId="0" fontId="12" fillId="7" borderId="1" xfId="10" applyFont="1" applyFill="1" applyBorder="1" applyAlignment="1">
      <alignment horizontal="right" vertical="center" wrapText="1"/>
    </xf>
    <xf numFmtId="0" fontId="12" fillId="3" borderId="1" xfId="10" applyFont="1" applyFill="1" applyBorder="1" applyAlignment="1">
      <alignment horizontal="left" vertical="center" wrapText="1"/>
    </xf>
    <xf numFmtId="0" fontId="12" fillId="0" borderId="1" xfId="10" applyFont="1" applyBorder="1" applyAlignment="1">
      <alignment horizontal="center" vertical="center" wrapText="1"/>
    </xf>
    <xf numFmtId="0" fontId="12" fillId="0" borderId="1" xfId="10" applyFont="1" applyBorder="1" applyAlignment="1">
      <alignment horizontal="left" vertical="center" wrapText="1"/>
    </xf>
    <xf numFmtId="3" fontId="15" fillId="7" borderId="1" xfId="10" applyNumberFormat="1" applyFont="1" applyFill="1" applyBorder="1" applyAlignment="1">
      <alignment horizontal="right" vertical="center" wrapText="1"/>
    </xf>
    <xf numFmtId="0" fontId="12" fillId="3" borderId="1" xfId="10" applyFont="1" applyFill="1" applyBorder="1" applyAlignment="1">
      <alignment horizontal="right" vertical="center" wrapText="1"/>
    </xf>
    <xf numFmtId="0" fontId="12" fillId="8" borderId="1" xfId="10" applyFont="1" applyFill="1" applyBorder="1" applyAlignment="1">
      <alignment horizontal="center" vertical="center" wrapText="1"/>
    </xf>
    <xf numFmtId="0" fontId="12" fillId="8" borderId="1" xfId="10" applyFont="1" applyFill="1" applyBorder="1" applyAlignment="1">
      <alignment horizontal="left" vertical="center" wrapText="1"/>
    </xf>
    <xf numFmtId="0" fontId="12" fillId="0" borderId="0" xfId="10" applyFont="1" applyAlignment="1">
      <alignment vertical="center" wrapText="1"/>
    </xf>
    <xf numFmtId="0" fontId="12" fillId="4" borderId="1" xfId="10" applyFont="1" applyFill="1" applyBorder="1" applyAlignment="1">
      <alignment horizontal="right" vertical="center" wrapText="1"/>
    </xf>
    <xf numFmtId="0" fontId="12" fillId="4" borderId="1" xfId="10" applyFont="1" applyFill="1" applyBorder="1" applyAlignment="1">
      <alignment horizontal="center" vertical="center" wrapText="1"/>
    </xf>
    <xf numFmtId="0" fontId="12" fillId="4" borderId="1" xfId="10" applyFont="1" applyFill="1" applyBorder="1" applyAlignment="1">
      <alignment horizontal="left" vertical="center" wrapText="1"/>
    </xf>
    <xf numFmtId="41" fontId="12" fillId="7" borderId="1" xfId="11" applyFont="1" applyFill="1" applyBorder="1" applyAlignment="1">
      <alignment horizontal="right" vertical="center" wrapText="1"/>
    </xf>
    <xf numFmtId="0" fontId="13" fillId="0" borderId="0" xfId="10" applyFont="1" applyAlignment="1">
      <alignment horizontal="center"/>
    </xf>
    <xf numFmtId="0" fontId="17" fillId="7" borderId="1" xfId="10" applyFont="1" applyFill="1" applyBorder="1" applyAlignment="1">
      <alignment horizontal="center" vertical="center" wrapText="1"/>
    </xf>
    <xf numFmtId="3" fontId="17" fillId="7" borderId="1" xfId="10" applyNumberFormat="1" applyFont="1" applyFill="1" applyBorder="1" applyAlignment="1">
      <alignment horizontal="center" vertical="center" wrapText="1"/>
    </xf>
    <xf numFmtId="0" fontId="18" fillId="9" borderId="1" xfId="10" applyFont="1" applyFill="1" applyBorder="1" applyAlignment="1">
      <alignment horizontal="center" vertical="center" wrapText="1"/>
    </xf>
    <xf numFmtId="0" fontId="17" fillId="10" borderId="1" xfId="10" applyFont="1" applyFill="1" applyBorder="1" applyAlignment="1">
      <alignment horizontal="center" vertical="center" wrapText="1"/>
    </xf>
    <xf numFmtId="0" fontId="17" fillId="11" borderId="1" xfId="10" applyFont="1" applyFill="1" applyBorder="1" applyAlignment="1">
      <alignment horizontal="center" vertical="center" wrapText="1"/>
    </xf>
    <xf numFmtId="0" fontId="17" fillId="4" borderId="1" xfId="10" applyFont="1" applyFill="1" applyBorder="1" applyAlignment="1">
      <alignment horizontal="center" vertical="center" wrapText="1"/>
    </xf>
    <xf numFmtId="0" fontId="17" fillId="12" borderId="1" xfId="10" applyFont="1" applyFill="1" applyBorder="1" applyAlignment="1">
      <alignment horizontal="center" vertical="center" wrapText="1"/>
    </xf>
    <xf numFmtId="0" fontId="12" fillId="3" borderId="0" xfId="10" applyFont="1" applyFill="1"/>
    <xf numFmtId="0" fontId="12" fillId="3" borderId="0" xfId="10" applyFont="1" applyFill="1" applyAlignment="1">
      <alignment wrapText="1"/>
    </xf>
    <xf numFmtId="167" fontId="21" fillId="3" borderId="10" xfId="1" applyNumberFormat="1" applyFont="1" applyFill="1" applyBorder="1" applyAlignment="1">
      <alignment vertical="center" wrapText="1"/>
    </xf>
    <xf numFmtId="3" fontId="21" fillId="6" borderId="11" xfId="10" applyNumberFormat="1" applyFont="1" applyFill="1" applyBorder="1" applyAlignment="1">
      <alignment horizontal="right" vertical="center" wrapText="1"/>
    </xf>
    <xf numFmtId="0" fontId="21" fillId="3" borderId="11" xfId="10" applyFont="1" applyFill="1" applyBorder="1" applyAlignment="1">
      <alignment horizontal="right" vertical="center" wrapText="1"/>
    </xf>
    <xf numFmtId="0" fontId="21" fillId="3" borderId="11" xfId="10" applyFont="1" applyFill="1" applyBorder="1" applyAlignment="1">
      <alignment horizontal="center" vertical="center" wrapText="1"/>
    </xf>
    <xf numFmtId="0" fontId="21" fillId="3" borderId="11" xfId="0" applyFont="1" applyFill="1" applyBorder="1" applyAlignment="1">
      <alignment horizontal="left" vertical="center" wrapText="1"/>
    </xf>
    <xf numFmtId="0" fontId="21" fillId="3" borderId="11" xfId="10" applyFont="1" applyFill="1" applyBorder="1" applyAlignment="1">
      <alignment horizontal="left" vertical="center" wrapText="1"/>
    </xf>
    <xf numFmtId="0" fontId="22" fillId="3" borderId="1" xfId="12" applyFont="1" applyFill="1" applyBorder="1" applyAlignment="1">
      <alignment horizontal="left" vertical="center" wrapText="1"/>
    </xf>
    <xf numFmtId="0" fontId="21" fillId="3" borderId="12" xfId="10" applyFont="1" applyFill="1" applyBorder="1" applyAlignment="1">
      <alignment horizontal="left" vertical="center" wrapText="1"/>
    </xf>
    <xf numFmtId="167" fontId="21" fillId="3" borderId="2" xfId="1" applyNumberFormat="1" applyFont="1" applyFill="1" applyBorder="1" applyAlignment="1">
      <alignment vertical="center" wrapText="1"/>
    </xf>
    <xf numFmtId="3" fontId="21" fillId="6" borderId="1" xfId="10" applyNumberFormat="1" applyFont="1" applyFill="1" applyBorder="1" applyAlignment="1">
      <alignment horizontal="right" vertical="center" wrapText="1"/>
    </xf>
    <xf numFmtId="0" fontId="21" fillId="3" borderId="1" xfId="10" applyFont="1" applyFill="1" applyBorder="1" applyAlignment="1">
      <alignment horizontal="right" vertical="center" wrapText="1"/>
    </xf>
    <xf numFmtId="0" fontId="21" fillId="0" borderId="1" xfId="10" applyFont="1" applyBorder="1" applyAlignment="1">
      <alignment horizontal="center" vertical="center" wrapText="1"/>
    </xf>
    <xf numFmtId="0" fontId="21" fillId="3" borderId="1" xfId="10" applyFont="1" applyFill="1" applyBorder="1" applyAlignment="1">
      <alignment horizontal="center" vertical="center" wrapText="1"/>
    </xf>
    <xf numFmtId="0" fontId="21" fillId="3" borderId="1" xfId="0" applyFont="1" applyFill="1" applyBorder="1" applyAlignment="1">
      <alignment horizontal="left" vertical="center" wrapText="1"/>
    </xf>
    <xf numFmtId="0" fontId="21" fillId="3" borderId="1" xfId="10" applyFont="1" applyFill="1" applyBorder="1" applyAlignment="1">
      <alignment horizontal="left" vertical="center" wrapText="1"/>
    </xf>
    <xf numFmtId="0" fontId="21" fillId="3" borderId="3" xfId="10" applyFont="1" applyFill="1" applyBorder="1" applyAlignment="1">
      <alignment horizontal="left" vertical="center" wrapText="1"/>
    </xf>
    <xf numFmtId="3" fontId="23" fillId="3" borderId="1" xfId="10" applyNumberFormat="1" applyFont="1" applyFill="1" applyBorder="1" applyAlignment="1">
      <alignment horizontal="right" vertical="center" wrapText="1"/>
    </xf>
    <xf numFmtId="0" fontId="21" fillId="3" borderId="2" xfId="10" applyFont="1" applyFill="1" applyBorder="1" applyAlignment="1">
      <alignment horizontal="right" vertical="center" wrapText="1"/>
    </xf>
    <xf numFmtId="0" fontId="12" fillId="3" borderId="0" xfId="10" applyFont="1" applyFill="1" applyAlignment="1">
      <alignment vertical="center" wrapText="1"/>
    </xf>
    <xf numFmtId="167" fontId="21" fillId="3" borderId="13" xfId="1" applyNumberFormat="1" applyFont="1" applyFill="1" applyBorder="1" applyAlignment="1">
      <alignment vertical="center" wrapText="1"/>
    </xf>
    <xf numFmtId="3" fontId="21" fillId="6" borderId="14" xfId="10" applyNumberFormat="1" applyFont="1" applyFill="1" applyBorder="1" applyAlignment="1">
      <alignment horizontal="right" vertical="center" wrapText="1"/>
    </xf>
    <xf numFmtId="41" fontId="21" fillId="3" borderId="14" xfId="11" applyFont="1" applyFill="1" applyBorder="1" applyAlignment="1">
      <alignment horizontal="right" vertical="center" wrapText="1"/>
    </xf>
    <xf numFmtId="0" fontId="21" fillId="3" borderId="14" xfId="10" applyFont="1" applyFill="1" applyBorder="1" applyAlignment="1">
      <alignment horizontal="center" vertical="center" wrapText="1"/>
    </xf>
    <xf numFmtId="0" fontId="21" fillId="3" borderId="14" xfId="0" applyFont="1" applyFill="1" applyBorder="1" applyAlignment="1">
      <alignment horizontal="left" vertical="center" wrapText="1"/>
    </xf>
    <xf numFmtId="0" fontId="21" fillId="3" borderId="14" xfId="10" applyFont="1" applyFill="1" applyBorder="1" applyAlignment="1">
      <alignment horizontal="left" vertical="center" wrapText="1"/>
    </xf>
    <xf numFmtId="0" fontId="21" fillId="3" borderId="15" xfId="10" applyFont="1" applyFill="1" applyBorder="1" applyAlignment="1">
      <alignment horizontal="left" vertical="center" wrapText="1"/>
    </xf>
    <xf numFmtId="0" fontId="13" fillId="3" borderId="0" xfId="10" applyFont="1" applyFill="1" applyAlignment="1">
      <alignment horizontal="center"/>
    </xf>
    <xf numFmtId="0" fontId="24" fillId="13" borderId="16" xfId="10" applyFont="1" applyFill="1" applyBorder="1" applyAlignment="1">
      <alignment horizontal="center" vertical="center" wrapText="1"/>
    </xf>
    <xf numFmtId="0" fontId="24" fillId="13" borderId="17" xfId="10" applyFont="1" applyFill="1" applyBorder="1" applyAlignment="1">
      <alignment horizontal="center" vertical="center" wrapText="1"/>
    </xf>
    <xf numFmtId="0" fontId="25" fillId="13" borderId="17" xfId="10" applyFont="1" applyFill="1" applyBorder="1" applyAlignment="1">
      <alignment horizontal="center" vertical="center" wrapText="1"/>
    </xf>
    <xf numFmtId="0" fontId="24" fillId="13" borderId="18" xfId="10" applyFont="1" applyFill="1" applyBorder="1" applyAlignment="1">
      <alignment horizontal="center" vertical="center" wrapText="1"/>
    </xf>
    <xf numFmtId="0" fontId="24" fillId="13" borderId="19" xfId="10" applyFont="1" applyFill="1" applyBorder="1" applyAlignment="1">
      <alignment horizontal="center" vertical="center" wrapText="1"/>
    </xf>
    <xf numFmtId="0" fontId="6" fillId="0" borderId="0" xfId="0" applyFont="1"/>
    <xf numFmtId="0" fontId="6" fillId="14" borderId="0" xfId="0" applyFont="1" applyFill="1"/>
    <xf numFmtId="0" fontId="6" fillId="0" borderId="0" xfId="0" applyFont="1" applyAlignment="1">
      <alignment horizontal="center" vertical="center"/>
    </xf>
    <xf numFmtId="44" fontId="6" fillId="0" borderId="0" xfId="7" applyFont="1" applyFill="1" applyBorder="1" applyAlignment="1">
      <alignment horizontal="center" vertical="center" wrapText="1"/>
    </xf>
    <xf numFmtId="168" fontId="6" fillId="0" borderId="1" xfId="5" applyNumberFormat="1" applyFont="1" applyFill="1" applyBorder="1" applyAlignment="1">
      <alignment horizontal="center" vertical="center" wrapText="1"/>
    </xf>
    <xf numFmtId="44" fontId="6" fillId="0" borderId="1" xfId="7" applyFont="1" applyFill="1" applyBorder="1" applyAlignment="1">
      <alignment horizontal="center" vertical="center" wrapText="1"/>
    </xf>
    <xf numFmtId="168" fontId="6" fillId="0" borderId="0" xfId="5" applyNumberFormat="1" applyFont="1" applyFill="1" applyBorder="1" applyAlignment="1">
      <alignment horizontal="center" vertical="center" wrapText="1"/>
    </xf>
    <xf numFmtId="168" fontId="26" fillId="0" borderId="1" xfId="5" applyNumberFormat="1" applyFont="1" applyBorder="1" applyAlignment="1">
      <alignment vertical="center" wrapText="1"/>
    </xf>
    <xf numFmtId="0" fontId="6" fillId="0" borderId="1" xfId="0" applyFont="1" applyBorder="1"/>
    <xf numFmtId="10" fontId="6" fillId="0" borderId="1" xfId="0" applyNumberFormat="1" applyFont="1" applyBorder="1" applyAlignment="1">
      <alignment horizontal="center" vertical="center"/>
    </xf>
    <xf numFmtId="168" fontId="6" fillId="15" borderId="1" xfId="5" applyNumberFormat="1"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7" fillId="3" borderId="1" xfId="0" applyFont="1" applyFill="1" applyBorder="1" applyAlignment="1">
      <alignment horizontal="center" vertical="center"/>
    </xf>
    <xf numFmtId="0" fontId="27" fillId="0" borderId="0" xfId="0" applyFont="1" applyAlignment="1">
      <alignment horizontal="justify" vertical="center"/>
    </xf>
    <xf numFmtId="44" fontId="6" fillId="0" borderId="1" xfId="14" applyFont="1" applyFill="1" applyBorder="1" applyAlignment="1">
      <alignment horizontal="center" vertical="center" wrapText="1"/>
    </xf>
    <xf numFmtId="171" fontId="6" fillId="0" borderId="0" xfId="0" applyNumberFormat="1" applyFont="1"/>
    <xf numFmtId="44" fontId="6" fillId="3" borderId="1" xfId="14" applyFont="1" applyFill="1" applyBorder="1" applyAlignment="1">
      <alignment horizontal="center" vertical="center" wrapText="1"/>
    </xf>
    <xf numFmtId="0" fontId="28" fillId="16" borderId="22" xfId="10" applyFont="1" applyFill="1" applyBorder="1" applyAlignment="1">
      <alignment horizontal="center" vertical="center" wrapText="1"/>
    </xf>
    <xf numFmtId="0" fontId="28" fillId="16" borderId="23" xfId="10" applyFont="1" applyFill="1" applyBorder="1" applyAlignment="1">
      <alignment horizontal="center" vertical="center" wrapText="1"/>
    </xf>
    <xf numFmtId="0" fontId="28" fillId="16" borderId="24" xfId="10" applyFont="1" applyFill="1" applyBorder="1" applyAlignment="1">
      <alignment horizontal="center" vertical="center" wrapText="1"/>
    </xf>
    <xf numFmtId="0" fontId="28" fillId="16" borderId="1" xfId="10" applyFont="1" applyFill="1" applyBorder="1" applyAlignment="1">
      <alignment horizontal="center" vertical="center" wrapText="1"/>
    </xf>
    <xf numFmtId="0" fontId="28" fillId="16" borderId="25" xfId="10" applyFont="1" applyFill="1" applyBorder="1" applyAlignment="1">
      <alignment horizontal="center" vertical="center" wrapText="1"/>
    </xf>
    <xf numFmtId="0" fontId="29" fillId="0" borderId="0" xfId="0" applyFont="1" applyAlignment="1">
      <alignment vertical="center"/>
    </xf>
    <xf numFmtId="0" fontId="30" fillId="17" borderId="0" xfId="0" applyFont="1" applyFill="1" applyAlignment="1">
      <alignment horizontal="center" vertical="center"/>
    </xf>
    <xf numFmtId="0" fontId="30" fillId="17" borderId="26" xfId="0" applyFont="1" applyFill="1" applyBorder="1" applyAlignment="1">
      <alignment horizontal="center" vertical="center"/>
    </xf>
    <xf numFmtId="0" fontId="6" fillId="0" borderId="0" xfId="0" applyFont="1" applyAlignment="1">
      <alignment horizontal="center"/>
    </xf>
    <xf numFmtId="168" fontId="0" fillId="0" borderId="0" xfId="0" applyNumberFormat="1"/>
    <xf numFmtId="9" fontId="16" fillId="0" borderId="0" xfId="1" applyFont="1" applyBorder="1" applyAlignment="1">
      <alignment horizontal="center" vertical="center"/>
    </xf>
    <xf numFmtId="42" fontId="31" fillId="0" borderId="0" xfId="8" applyFont="1"/>
    <xf numFmtId="172" fontId="31" fillId="0" borderId="0" xfId="0" applyNumberFormat="1" applyFont="1"/>
    <xf numFmtId="9" fontId="31" fillId="0" borderId="0" xfId="0" applyNumberFormat="1" applyFont="1" applyAlignment="1">
      <alignment horizontal="center"/>
    </xf>
    <xf numFmtId="9" fontId="12" fillId="0" borderId="1" xfId="1" applyFont="1" applyBorder="1" applyAlignment="1">
      <alignment horizontal="center" vertical="center"/>
    </xf>
    <xf numFmtId="168" fontId="12" fillId="14" borderId="1" xfId="5" applyNumberFormat="1" applyFont="1" applyFill="1" applyBorder="1" applyAlignment="1">
      <alignment vertical="center" wrapText="1"/>
    </xf>
    <xf numFmtId="172" fontId="13" fillId="0" borderId="1" xfId="15" applyNumberFormat="1" applyFont="1" applyFill="1" applyBorder="1" applyAlignment="1">
      <alignment horizontal="center" vertical="center" wrapText="1"/>
    </xf>
    <xf numFmtId="9" fontId="12" fillId="3" borderId="1" xfId="16" applyNumberFormat="1" applyFont="1" applyFill="1" applyBorder="1" applyAlignment="1">
      <alignment horizontal="center" vertical="center" wrapText="1"/>
    </xf>
    <xf numFmtId="9" fontId="13" fillId="14" borderId="1" xfId="1" applyFont="1" applyFill="1" applyBorder="1" applyAlignment="1">
      <alignment horizontal="center" vertical="center" wrapText="1"/>
    </xf>
    <xf numFmtId="9" fontId="13" fillId="0" borderId="1" xfId="0" applyNumberFormat="1"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1" xfId="0" applyFont="1" applyBorder="1" applyAlignment="1">
      <alignment horizontal="center" vertical="center" wrapText="1"/>
    </xf>
    <xf numFmtId="0" fontId="12" fillId="0" borderId="1" xfId="0" applyFont="1" applyBorder="1" applyAlignment="1">
      <alignment horizontal="center" vertical="center"/>
    </xf>
    <xf numFmtId="172" fontId="13" fillId="0" borderId="1" xfId="15" applyNumberFormat="1" applyFont="1" applyFill="1" applyBorder="1" applyAlignment="1">
      <alignment vertical="center"/>
    </xf>
    <xf numFmtId="9" fontId="13" fillId="15" borderId="1" xfId="1" applyFont="1" applyFill="1" applyBorder="1" applyAlignment="1">
      <alignment horizontal="center" vertical="center"/>
    </xf>
    <xf numFmtId="1" fontId="13" fillId="14" borderId="1" xfId="15" applyNumberFormat="1"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9" fontId="13" fillId="14" borderId="1" xfId="1" applyFont="1" applyFill="1" applyBorder="1" applyAlignment="1">
      <alignment horizontal="center" vertical="center"/>
    </xf>
    <xf numFmtId="9" fontId="13" fillId="0" borderId="1" xfId="0" applyNumberFormat="1" applyFont="1" applyBorder="1" applyAlignment="1">
      <alignment horizontal="center" vertical="center" wrapText="1"/>
    </xf>
    <xf numFmtId="9" fontId="13" fillId="15" borderId="1" xfId="1" applyFont="1" applyFill="1" applyBorder="1" applyAlignment="1">
      <alignment horizontal="center" vertical="center" wrapText="1"/>
    </xf>
    <xf numFmtId="9" fontId="15" fillId="0" borderId="1" xfId="0" applyNumberFormat="1" applyFont="1" applyBorder="1" applyAlignment="1">
      <alignment horizontal="center" vertical="center" wrapText="1"/>
    </xf>
    <xf numFmtId="172" fontId="12" fillId="0" borderId="1" xfId="15" applyNumberFormat="1" applyFont="1" applyFill="1" applyBorder="1" applyAlignment="1">
      <alignment vertical="center"/>
    </xf>
    <xf numFmtId="9" fontId="12" fillId="14" borderId="1" xfId="1" applyFont="1" applyFill="1" applyBorder="1" applyAlignment="1">
      <alignment horizontal="center" vertical="center"/>
    </xf>
    <xf numFmtId="0" fontId="15" fillId="0" borderId="1" xfId="0" applyFont="1" applyBorder="1" applyAlignment="1">
      <alignment horizontal="left" vertical="center" wrapText="1"/>
    </xf>
    <xf numFmtId="0" fontId="18" fillId="16" borderId="6" xfId="10" applyFont="1" applyFill="1" applyBorder="1" applyAlignment="1">
      <alignment horizontal="center" vertical="center" wrapText="1"/>
    </xf>
    <xf numFmtId="0" fontId="18" fillId="14" borderId="6" xfId="10" applyFont="1" applyFill="1" applyBorder="1" applyAlignment="1">
      <alignment horizontal="center" vertical="center" wrapText="1"/>
    </xf>
    <xf numFmtId="0" fontId="16" fillId="14" borderId="6" xfId="10" applyFont="1" applyFill="1" applyBorder="1" applyAlignment="1">
      <alignment horizontal="center" vertical="center" wrapText="1"/>
    </xf>
    <xf numFmtId="0" fontId="16" fillId="14" borderId="1" xfId="10" applyFont="1" applyFill="1" applyBorder="1" applyAlignment="1">
      <alignment horizontal="center" vertical="center" wrapText="1"/>
    </xf>
    <xf numFmtId="0" fontId="16" fillId="14" borderId="21" xfId="10" applyFont="1" applyFill="1" applyBorder="1" applyAlignment="1">
      <alignment horizontal="center" vertical="center" wrapText="1"/>
    </xf>
    <xf numFmtId="0" fontId="32" fillId="17" borderId="1" xfId="0" applyFont="1" applyFill="1" applyBorder="1" applyAlignment="1">
      <alignment horizontal="center" vertical="center"/>
    </xf>
    <xf numFmtId="172" fontId="0" fillId="0" borderId="0" xfId="0" applyNumberFormat="1"/>
    <xf numFmtId="172" fontId="33" fillId="0" borderId="0" xfId="0" applyNumberFormat="1" applyFont="1"/>
    <xf numFmtId="9" fontId="0" fillId="0" borderId="0" xfId="1" applyFont="1"/>
    <xf numFmtId="43" fontId="0" fillId="0" borderId="0" xfId="5" applyFont="1"/>
    <xf numFmtId="168" fontId="0" fillId="0" borderId="0" xfId="5" applyNumberFormat="1" applyFont="1"/>
    <xf numFmtId="0" fontId="0" fillId="0" borderId="0" xfId="0" applyAlignment="1">
      <alignment horizontal="center"/>
    </xf>
    <xf numFmtId="168" fontId="11" fillId="0" borderId="0" xfId="0" applyNumberFormat="1" applyFont="1" applyAlignment="1">
      <alignment horizontal="center"/>
    </xf>
    <xf numFmtId="9" fontId="33" fillId="0" borderId="0" xfId="0" applyNumberFormat="1" applyFont="1" applyAlignment="1">
      <alignment horizontal="center"/>
    </xf>
    <xf numFmtId="9" fontId="33" fillId="18" borderId="0" xfId="0" applyNumberFormat="1" applyFont="1" applyFill="1" applyAlignment="1">
      <alignment horizontal="center"/>
    </xf>
    <xf numFmtId="0" fontId="0" fillId="18" borderId="0" xfId="0" applyFill="1"/>
    <xf numFmtId="168" fontId="0" fillId="0" borderId="0" xfId="0" applyNumberFormat="1" applyAlignment="1">
      <alignment horizontal="center"/>
    </xf>
    <xf numFmtId="9" fontId="15" fillId="0" borderId="1" xfId="1" applyFont="1" applyFill="1" applyBorder="1" applyAlignment="1">
      <alignment horizontal="center" vertical="center" wrapText="1"/>
    </xf>
    <xf numFmtId="168" fontId="15" fillId="14" borderId="1" xfId="5" applyNumberFormat="1" applyFont="1" applyFill="1" applyBorder="1" applyAlignment="1">
      <alignment horizontal="center" vertical="center" wrapText="1"/>
    </xf>
    <xf numFmtId="168" fontId="15" fillId="0" borderId="1" xfId="5" applyNumberFormat="1" applyFont="1" applyFill="1" applyBorder="1" applyAlignment="1">
      <alignment horizontal="center" vertical="center"/>
    </xf>
    <xf numFmtId="172" fontId="15" fillId="0" borderId="1" xfId="14" applyNumberFormat="1" applyFont="1" applyFill="1" applyBorder="1" applyAlignment="1">
      <alignment horizontal="center" vertical="center"/>
    </xf>
    <xf numFmtId="9" fontId="12" fillId="14" borderId="27" xfId="0" applyNumberFormat="1" applyFont="1" applyFill="1" applyBorder="1" applyAlignment="1">
      <alignment horizontal="center" vertical="center"/>
    </xf>
    <xf numFmtId="9" fontId="13" fillId="14" borderId="1" xfId="0" applyNumberFormat="1" applyFont="1" applyFill="1" applyBorder="1" applyAlignment="1">
      <alignment horizontal="center" vertical="center" wrapText="1"/>
    </xf>
    <xf numFmtId="9" fontId="16" fillId="14" borderId="1" xfId="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5" fillId="0" borderId="1" xfId="0" applyFont="1" applyBorder="1" applyAlignment="1">
      <alignment horizontal="center" vertical="center"/>
    </xf>
    <xf numFmtId="1" fontId="16" fillId="14" borderId="1" xfId="1" applyNumberFormat="1" applyFont="1" applyFill="1" applyBorder="1" applyAlignment="1">
      <alignment horizontal="center" vertical="center" wrapText="1"/>
    </xf>
    <xf numFmtId="0" fontId="15" fillId="0" borderId="1" xfId="0" applyFont="1" applyBorder="1" applyAlignment="1">
      <alignment horizontal="center" vertical="center" wrapText="1"/>
    </xf>
    <xf numFmtId="9" fontId="12" fillId="19" borderId="1" xfId="1" applyFont="1" applyFill="1" applyBorder="1" applyAlignment="1">
      <alignment horizontal="center" vertical="center" wrapText="1"/>
    </xf>
    <xf numFmtId="9" fontId="12" fillId="14" borderId="1" xfId="1" applyFont="1" applyFill="1" applyBorder="1" applyAlignment="1">
      <alignment horizontal="center" vertical="center" wrapText="1"/>
    </xf>
    <xf numFmtId="168" fontId="15" fillId="0" borderId="1" xfId="5" applyNumberFormat="1" applyFont="1" applyFill="1" applyBorder="1" applyAlignment="1">
      <alignment horizontal="center" vertical="center" wrapText="1"/>
    </xf>
    <xf numFmtId="172" fontId="15" fillId="0" borderId="1" xfId="14" applyNumberFormat="1" applyFont="1" applyFill="1" applyBorder="1" applyAlignment="1">
      <alignment horizontal="center" vertical="center" wrapText="1"/>
    </xf>
    <xf numFmtId="172" fontId="16" fillId="19" borderId="1" xfId="7" applyNumberFormat="1" applyFont="1" applyFill="1" applyBorder="1" applyAlignment="1">
      <alignment horizontal="center" vertical="center" wrapText="1"/>
    </xf>
    <xf numFmtId="172" fontId="16" fillId="14" borderId="1" xfId="7" applyNumberFormat="1" applyFont="1" applyFill="1" applyBorder="1" applyAlignment="1">
      <alignment horizontal="center" vertical="center" wrapText="1"/>
    </xf>
    <xf numFmtId="2" fontId="16" fillId="14" borderId="1" xfId="7" applyNumberFormat="1" applyFont="1" applyFill="1" applyBorder="1" applyAlignment="1">
      <alignment horizontal="center" vertical="center" wrapText="1"/>
    </xf>
    <xf numFmtId="173" fontId="16" fillId="19" borderId="1" xfId="6" applyNumberFormat="1" applyFont="1" applyFill="1" applyBorder="1" applyAlignment="1">
      <alignment horizontal="center" vertical="center" wrapText="1"/>
    </xf>
    <xf numFmtId="0" fontId="16" fillId="19" borderId="1" xfId="10" applyFont="1" applyFill="1" applyBorder="1" applyAlignment="1">
      <alignment horizontal="center" vertical="center" wrapText="1"/>
    </xf>
    <xf numFmtId="0" fontId="16" fillId="20" borderId="1" xfId="10" applyFont="1" applyFill="1" applyBorder="1" applyAlignment="1">
      <alignment horizontal="center" vertical="center" wrapText="1"/>
    </xf>
    <xf numFmtId="0" fontId="32" fillId="17" borderId="28" xfId="0" applyFont="1" applyFill="1" applyBorder="1" applyAlignment="1">
      <alignment horizontal="center" vertical="center"/>
    </xf>
    <xf numFmtId="44" fontId="0" fillId="0" borderId="0" xfId="7" applyFont="1"/>
    <xf numFmtId="9" fontId="0" fillId="0" borderId="0" xfId="0" applyNumberFormat="1"/>
    <xf numFmtId="44" fontId="15" fillId="14" borderId="1" xfId="7" applyFont="1" applyFill="1" applyBorder="1" applyAlignment="1">
      <alignment horizontal="center" vertical="center" wrapText="1"/>
    </xf>
    <xf numFmtId="172" fontId="34" fillId="3" borderId="1" xfId="7" applyNumberFormat="1" applyFont="1" applyFill="1" applyBorder="1" applyAlignment="1">
      <alignment vertical="center"/>
    </xf>
    <xf numFmtId="9" fontId="12" fillId="0" borderId="27" xfId="0" applyNumberFormat="1" applyFont="1" applyBorder="1" applyAlignment="1">
      <alignment horizontal="center" vertical="center"/>
    </xf>
    <xf numFmtId="9" fontId="18" fillId="21" borderId="1" xfId="0" applyNumberFormat="1" applyFont="1" applyFill="1" applyBorder="1" applyAlignment="1">
      <alignment horizontal="center" vertical="center" wrapText="1"/>
    </xf>
    <xf numFmtId="9" fontId="12" fillId="0" borderId="1" xfId="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3" fillId="0" borderId="1" xfId="10" applyFont="1" applyBorder="1" applyAlignment="1">
      <alignment horizontal="center" vertical="center" wrapText="1"/>
    </xf>
    <xf numFmtId="0" fontId="12" fillId="3" borderId="1" xfId="0" applyFont="1" applyFill="1" applyBorder="1" applyAlignment="1">
      <alignment horizontal="center" vertical="center" wrapText="1"/>
    </xf>
    <xf numFmtId="0" fontId="13" fillId="0" borderId="1" xfId="17" applyFont="1" applyBorder="1" applyAlignment="1">
      <alignment horizontal="center" vertical="center" wrapText="1"/>
    </xf>
    <xf numFmtId="10" fontId="12" fillId="0" borderId="27" xfId="0" applyNumberFormat="1" applyFont="1" applyBorder="1" applyAlignment="1">
      <alignment horizontal="center" vertical="center"/>
    </xf>
    <xf numFmtId="2" fontId="18" fillId="21" borderId="1" xfId="0" applyNumberFormat="1" applyFont="1" applyFill="1" applyBorder="1" applyAlignment="1">
      <alignment horizontal="center" vertical="center" wrapText="1"/>
    </xf>
    <xf numFmtId="1" fontId="12" fillId="0" borderId="1" xfId="1" applyNumberFormat="1" applyFont="1" applyFill="1" applyBorder="1" applyAlignment="1">
      <alignment horizontal="center" vertical="center" wrapText="1"/>
    </xf>
    <xf numFmtId="174" fontId="15" fillId="14" borderId="1" xfId="7" applyNumberFormat="1" applyFont="1" applyFill="1" applyBorder="1" applyAlignment="1">
      <alignment horizontal="center" vertical="center" wrapText="1"/>
    </xf>
    <xf numFmtId="44" fontId="0" fillId="0" borderId="0" xfId="7" applyFont="1" applyAlignment="1">
      <alignment horizontal="center"/>
    </xf>
    <xf numFmtId="44" fontId="0" fillId="0" borderId="0" xfId="0" applyNumberFormat="1" applyAlignment="1">
      <alignment horizontal="center"/>
    </xf>
    <xf numFmtId="172" fontId="15" fillId="14" borderId="1" xfId="7" applyNumberFormat="1" applyFont="1" applyFill="1" applyBorder="1" applyAlignment="1">
      <alignment horizontal="center" vertical="center" wrapText="1"/>
    </xf>
    <xf numFmtId="2" fontId="16" fillId="19" borderId="1" xfId="7" applyNumberFormat="1" applyFont="1" applyFill="1" applyBorder="1" applyAlignment="1">
      <alignment horizontal="center" vertical="center" wrapText="1"/>
    </xf>
    <xf numFmtId="175" fontId="0" fillId="0" borderId="0" xfId="0" applyNumberFormat="1"/>
    <xf numFmtId="9" fontId="0" fillId="0" borderId="0" xfId="1" applyFont="1" applyAlignment="1">
      <alignment horizontal="center"/>
    </xf>
    <xf numFmtId="172" fontId="0" fillId="18" borderId="0" xfId="0" applyNumberFormat="1" applyFill="1"/>
    <xf numFmtId="9" fontId="12" fillId="0" borderId="1" xfId="6"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2" fillId="2" borderId="1" xfId="0" applyFont="1" applyFill="1" applyBorder="1" applyAlignment="1">
      <alignment horizontal="center" vertical="center"/>
    </xf>
    <xf numFmtId="0" fontId="0" fillId="0" borderId="1" xfId="0" applyBorder="1" applyAlignment="1">
      <alignment horizontal="center" vertical="center"/>
    </xf>
    <xf numFmtId="172" fontId="15" fillId="14" borderId="1" xfId="18" applyNumberFormat="1" applyFont="1" applyFill="1" applyBorder="1" applyAlignment="1">
      <alignment horizontal="center" vertical="center" wrapText="1"/>
    </xf>
    <xf numFmtId="41" fontId="12" fillId="0" borderId="1" xfId="6" applyFont="1" applyFill="1" applyBorder="1" applyAlignment="1">
      <alignment vertical="center" wrapText="1"/>
    </xf>
    <xf numFmtId="172" fontId="13" fillId="14" borderId="1" xfId="7" applyNumberFormat="1" applyFont="1" applyFill="1" applyBorder="1" applyAlignment="1">
      <alignment horizontal="center" vertical="center" wrapText="1"/>
    </xf>
    <xf numFmtId="0" fontId="12" fillId="0" borderId="1" xfId="0" applyFont="1" applyBorder="1" applyAlignment="1">
      <alignment horizontal="center" vertical="top" wrapText="1"/>
    </xf>
    <xf numFmtId="172" fontId="0" fillId="0" borderId="0" xfId="0" applyNumberFormat="1" applyAlignment="1">
      <alignment horizontal="center"/>
    </xf>
    <xf numFmtId="44" fontId="0" fillId="6" borderId="0" xfId="0" applyNumberFormat="1" applyFill="1" applyAlignment="1">
      <alignment horizontal="center" vertical="top" wrapText="1"/>
    </xf>
    <xf numFmtId="9" fontId="18" fillId="16" borderId="1" xfId="0" applyNumberFormat="1" applyFont="1" applyFill="1" applyBorder="1" applyAlignment="1">
      <alignment horizontal="center" vertical="center" wrapText="1"/>
    </xf>
    <xf numFmtId="167" fontId="12" fillId="0" borderId="1" xfId="6" applyNumberFormat="1" applyFont="1" applyFill="1" applyBorder="1" applyAlignment="1">
      <alignment horizontal="center" vertical="center" wrapText="1"/>
    </xf>
  </cellXfs>
  <cellStyles count="19">
    <cellStyle name="Millares" xfId="5" builtinId="3"/>
    <cellStyle name="Millares [0]" xfId="6" builtinId="6"/>
    <cellStyle name="Millares [0] 2" xfId="11" xr:uid="{3200DAEE-98EC-EE46-B824-922CF4A75B1C}"/>
    <cellStyle name="Millares [0] 2 2 2" xfId="16" xr:uid="{27A3575C-8235-DF44-A275-E913E642E4D3}"/>
    <cellStyle name="Millares [0] 5" xfId="13" xr:uid="{87F07EC9-D38D-A249-8674-092A48BE6E26}"/>
    <cellStyle name="Millares 3" xfId="2" xr:uid="{00000000-0005-0000-0000-000000000000}"/>
    <cellStyle name="Moneda" xfId="7" builtinId="4"/>
    <cellStyle name="Moneda [0]" xfId="8" builtinId="7"/>
    <cellStyle name="Moneda 2" xfId="9" xr:uid="{3C0E3203-274E-B446-AD9C-D3DE1C2BA454}"/>
    <cellStyle name="Moneda 2 2" xfId="14" xr:uid="{2859EEF5-4844-EC4F-8299-830A439320DF}"/>
    <cellStyle name="Moneda 4" xfId="18" xr:uid="{6FA9A060-76BA-B940-AA49-29E367A63CFF}"/>
    <cellStyle name="Moneda 9" xfId="15" xr:uid="{28631EC0-018D-674C-BD6D-606C756712B9}"/>
    <cellStyle name="Normal" xfId="0" builtinId="0"/>
    <cellStyle name="Normal 2" xfId="3" xr:uid="{00000000-0005-0000-0000-000002000000}"/>
    <cellStyle name="Normal 2 2" xfId="10" xr:uid="{F742F2C2-93A4-8A49-BA26-777A40C6A821}"/>
    <cellStyle name="Normal 2 2 2" xfId="12" xr:uid="{290A32A9-3821-9846-98B4-17FD5D19A99C}"/>
    <cellStyle name="Normal 7" xfId="17" xr:uid="{D1538CB3-35ED-AA47-9071-BD140CB7C371}"/>
    <cellStyle name="Porcentaje" xfId="1" builtinId="5"/>
    <cellStyle name="Porcentaje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382813</xdr:colOff>
      <xdr:row>0</xdr:row>
      <xdr:rowOff>159923</xdr:rowOff>
    </xdr:from>
    <xdr:to>
      <xdr:col>4</xdr:col>
      <xdr:colOff>1322310</xdr:colOff>
      <xdr:row>5</xdr:row>
      <xdr:rowOff>54128</xdr:rowOff>
    </xdr:to>
    <xdr:pic>
      <xdr:nvPicPr>
        <xdr:cNvPr id="5" name="4 Imagen" descr="Alcaldia_SED-Grises-02">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srcRect/>
        <a:stretch>
          <a:fillRect/>
        </a:stretch>
      </xdr:blipFill>
      <xdr:spPr bwMode="auto">
        <a:xfrm>
          <a:off x="7633719" y="159923"/>
          <a:ext cx="939497" cy="94195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3028950</xdr:colOff>
      <xdr:row>0</xdr:row>
      <xdr:rowOff>0</xdr:rowOff>
    </xdr:from>
    <xdr:ext cx="6007100" cy="754592"/>
    <xdr:pic>
      <xdr:nvPicPr>
        <xdr:cNvPr id="2" name="Imagen 1">
          <a:extLst>
            <a:ext uri="{FF2B5EF4-FFF2-40B4-BE49-F238E27FC236}">
              <a16:creationId xmlns:a16="http://schemas.microsoft.com/office/drawing/2014/main" id="{5D8FAF5A-F5EA-9B4F-AF42-BCE2BF08D3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56650" y="0"/>
          <a:ext cx="6007100" cy="754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0</xdr:row>
      <xdr:rowOff>0</xdr:rowOff>
    </xdr:from>
    <xdr:ext cx="5365414" cy="746359"/>
    <xdr:pic>
      <xdr:nvPicPr>
        <xdr:cNvPr id="2" name="Imagen 1">
          <a:extLst>
            <a:ext uri="{FF2B5EF4-FFF2-40B4-BE49-F238E27FC236}">
              <a16:creationId xmlns:a16="http://schemas.microsoft.com/office/drawing/2014/main" id="{BE167E91-9803-6946-ADC6-3EFA3BE32F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29500" y="0"/>
          <a:ext cx="5365414" cy="74635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ICTIMAS/REPORTE%20ENERO%202020/Ejecucion%2031%20de%20diciembre%202020%20BogDt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57301/Documents/ALTA%20CONSEJERIA%20PARA%20LAS%20VCITIMAS/SEGUIMIENTO/PAD/Seguimiento%20PAD/SEGUIMIENTO%20PAD%20TRIMESTRAL/2022/Seguimiento%20Primer%20Trimestre%202022/Matriz%20seguimiento%20PAD%20202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trustconsultores-my.sharepoint.com/personal/droldan_trust_com_co/Documents/Documentos/contratacion/ALCALDIA/MATRIZ%20SEGUIMIENTO/VF%20Matriz%20seguimiento%20I%20Trimestre%20PAD%202023.xlsx" TargetMode="External"/><Relationship Id="rId1" Type="http://schemas.openxmlformats.org/officeDocument/2006/relationships/externalLinkPath" Target="https://trustconsultores-my.sharepoint.com/personal/droldan_trust_com_co/Documents/Documentos/contratacion/ALCALDIA/MATRIZ%20SEGUIMIENTO/VF%20Matriz%20seguimiento%20I%20Trimestre%20PAD%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Victimas"/>
      <sheetName val="Hoja6"/>
      <sheetName val="Hoja6 (2)"/>
      <sheetName val="Bienestar"/>
      <sheetName val="Hoja4"/>
      <sheetName val="Hoja2"/>
      <sheetName val="Hoja3"/>
      <sheetName val="Victimas1"/>
      <sheetName val="Hoja7"/>
      <sheetName val="Juventud"/>
    </sheetNames>
    <sheetDataSet>
      <sheetData sheetId="0"/>
      <sheetData sheetId="1"/>
      <sheetData sheetId="2">
        <row r="56">
          <cell r="I56">
            <v>2508468917.5219998</v>
          </cell>
          <cell r="L56">
            <v>2026615723.5100002</v>
          </cell>
        </row>
        <row r="58">
          <cell r="I58">
            <v>12156086215.550001</v>
          </cell>
          <cell r="L58">
            <v>9238145704.1259995</v>
          </cell>
        </row>
        <row r="60">
          <cell r="I60">
            <v>3865522138.3899999</v>
          </cell>
          <cell r="L60">
            <v>3654675476.296</v>
          </cell>
        </row>
        <row r="65">
          <cell r="I65">
            <v>694725227.63999999</v>
          </cell>
          <cell r="L65">
            <v>249637381.80000001</v>
          </cell>
        </row>
        <row r="67">
          <cell r="I67">
            <v>1388965062.5839999</v>
          </cell>
          <cell r="L67">
            <v>1380238858.3279998</v>
          </cell>
        </row>
        <row r="69">
          <cell r="I69">
            <v>1698562891.2199998</v>
          </cell>
          <cell r="L69">
            <v>1691308665.3399999</v>
          </cell>
        </row>
        <row r="71">
          <cell r="I71">
            <v>959825759.07599998</v>
          </cell>
          <cell r="L71">
            <v>956116137.16799998</v>
          </cell>
        </row>
        <row r="75">
          <cell r="I75">
            <v>100966893</v>
          </cell>
          <cell r="L75">
            <v>100364997.24599999</v>
          </cell>
        </row>
      </sheetData>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ÍCE"/>
      <sheetName val="Seguimiento PAD 2022"/>
      <sheetName val="Cod"/>
      <sheetName val="ACPVR"/>
      <sheetName val="SG"/>
      <sheetName val="CVP"/>
      <sheetName val="FUGA"/>
      <sheetName val="IDARTES"/>
      <sheetName val="IDIPRON"/>
      <sheetName val="IDPAC"/>
      <sheetName val="IDRD"/>
      <sheetName val="IPES"/>
      <sheetName val="OFB"/>
      <sheetName val="SCRD"/>
      <sheetName val="SDDE"/>
      <sheetName val="SDG"/>
      <sheetName val="SDHT"/>
      <sheetName val="SDIS"/>
      <sheetName val="SDMUJER"/>
      <sheetName val="SDP"/>
      <sheetName val="SDS"/>
      <sheetName val="SDSCJ"/>
      <sheetName val="SED"/>
      <sheetName val="UAESP"/>
      <sheetName val="UDFJC"/>
      <sheetName val="Resumen PAD"/>
      <sheetName val="Resumen Componentes"/>
      <sheetName val="Componentes"/>
      <sheetName val="Hoja26"/>
      <sheetName val="Componentes PAD - FUT "/>
      <sheetName val="Códigos FUT"/>
      <sheetName val="Sectores"/>
      <sheetName val="Presupuesto Cod FUT"/>
      <sheetName val="Comparativo PAD - FUT"/>
    </sheetNames>
    <sheetDataSet>
      <sheetData sheetId="0"/>
      <sheetData sheetId="1"/>
      <sheetData sheetId="2">
        <row r="2">
          <cell r="A2" t="str">
            <v>V.1.3</v>
          </cell>
          <cell r="B2" t="str">
            <v>PREVENCIÓN TEMPRANA</v>
          </cell>
        </row>
        <row r="3">
          <cell r="A3" t="str">
            <v>V.1.4</v>
          </cell>
          <cell r="B3" t="str">
            <v>PREVENCIÓN URGENTE</v>
          </cell>
        </row>
        <row r="4">
          <cell r="A4" t="str">
            <v>V.2.1</v>
          </cell>
          <cell r="B4" t="str">
            <v>SUBSISTENCIA MÍNIMA</v>
          </cell>
        </row>
        <row r="5">
          <cell r="A5" t="str">
            <v>V.2.10</v>
          </cell>
          <cell r="B5" t="str">
            <v>ACOMPAÑAMIENTO PSICOSOCIAL - ORIENTACIÓN PARA LA ATENCIÓN PSICOSOCIAL</v>
          </cell>
        </row>
        <row r="6">
          <cell r="A6" t="str">
            <v>V.2.11.1.1</v>
          </cell>
          <cell r="B6" t="str">
            <v>AYUDA  HUMANITARIA INMEDIATA INDIVIDUAL</v>
          </cell>
        </row>
        <row r="7">
          <cell r="A7" t="str">
            <v>V.2.13</v>
          </cell>
          <cell r="B7" t="str">
            <v>ASISTENCIA FUNERARIA</v>
          </cell>
        </row>
        <row r="8">
          <cell r="A8" t="str">
            <v>V.2.14.1</v>
          </cell>
          <cell r="B8" t="str">
            <v>MEJORAMIENTO DE VIVIENDA</v>
          </cell>
        </row>
        <row r="9">
          <cell r="A9" t="str">
            <v>V.2.14.2</v>
          </cell>
          <cell r="B9" t="str">
            <v>CONSTRUCCIÓN DE VIVIENDA</v>
          </cell>
        </row>
        <row r="10">
          <cell r="A10" t="str">
            <v>V.2.2.1</v>
          </cell>
          <cell r="B10" t="str">
            <v>AFILIACIÓN AL RÉGIMEN SUBSIDIADO (AMPLIACIÓN, CONTINUIDAD)</v>
          </cell>
        </row>
        <row r="11">
          <cell r="A11" t="str">
            <v>V.2.3.1</v>
          </cell>
          <cell r="B11" t="str">
            <v>CALIDAD</v>
          </cell>
        </row>
        <row r="12">
          <cell r="A12" t="str">
            <v>V.2.3.2</v>
          </cell>
          <cell r="B12" t="str">
            <v>COBERTURA</v>
          </cell>
        </row>
        <row r="13">
          <cell r="A13" t="str">
            <v>V.2.3.3</v>
          </cell>
          <cell r="B13" t="str">
            <v>ALFABETIZACIÓN (EDUCACIÓN PARA JÓVENES Y ADULTOS)</v>
          </cell>
        </row>
        <row r="14">
          <cell r="A14" t="str">
            <v>V.2.7.1</v>
          </cell>
          <cell r="B14" t="str">
            <v>EMPRENDIMIENTO</v>
          </cell>
        </row>
        <row r="15">
          <cell r="A15" t="str">
            <v>V.2.7.5</v>
          </cell>
          <cell r="B15" t="str">
            <v>FORTALECIMIENTO A UNIDADES PRODUCTIVAS</v>
          </cell>
        </row>
        <row r="16">
          <cell r="A16" t="str">
            <v>V.2.7.6</v>
          </cell>
          <cell r="B16" t="str">
            <v>FORMACIÓN PARA EL TRABAJO</v>
          </cell>
        </row>
        <row r="17">
          <cell r="A17" t="str">
            <v>V.2.7.7</v>
          </cell>
          <cell r="B17" t="str">
            <v>EMPLEABILIDAD</v>
          </cell>
        </row>
        <row r="18">
          <cell r="A18" t="str">
            <v>V.2.8</v>
          </cell>
          <cell r="B18" t="str">
            <v>ALIMENTACIÓN</v>
          </cell>
        </row>
        <row r="19">
          <cell r="A19" t="str">
            <v>V.2.9.1</v>
          </cell>
          <cell r="B19" t="str">
            <v>INFORMACIÓN Y ORIENTACIÓN</v>
          </cell>
        </row>
        <row r="20">
          <cell r="A20" t="str">
            <v>V.2.9.2</v>
          </cell>
          <cell r="B20" t="str">
            <v>OPERACIÓN CRAV - PA</v>
          </cell>
        </row>
        <row r="21">
          <cell r="A21" t="str">
            <v>V.3.1.3</v>
          </cell>
          <cell r="B21" t="str">
            <v>EMPLEO</v>
          </cell>
        </row>
        <row r="22">
          <cell r="A22" t="str">
            <v>V.3.2.2</v>
          </cell>
          <cell r="B22" t="str">
            <v>REHABILITACION PSICOSOCIAL Y SOCIAL COMUNITARIA</v>
          </cell>
        </row>
        <row r="23">
          <cell r="A23" t="str">
            <v>V.3.3.1</v>
          </cell>
          <cell r="B23" t="str">
            <v>SATISFACCIÓN</v>
          </cell>
        </row>
        <row r="24">
          <cell r="A24" t="str">
            <v>V.3.3.2</v>
          </cell>
          <cell r="B24" t="str">
            <v>PROTECCIÓN, PRESERVACIÓN Y CONSTRUCCIÓN DE LA MEMORIA HISTÓRICA</v>
          </cell>
        </row>
        <row r="25">
          <cell r="A25" t="str">
            <v>V.3.3.3</v>
          </cell>
          <cell r="B25" t="str">
            <v>DIFUSIÓN Y APROPIACIÓN COLECTIVA DE LA VERDAD Y LA MEMORIA</v>
          </cell>
        </row>
        <row r="26">
          <cell r="A26" t="str">
            <v>V.3.4</v>
          </cell>
          <cell r="B26" t="str">
            <v>REPARACIÓN COLECTIVA</v>
          </cell>
        </row>
        <row r="27">
          <cell r="A27" t="str">
            <v>V.3.6.2</v>
          </cell>
          <cell r="B27" t="str">
            <v>RETORNOS Y REUBICACIONES COLECTIVOS</v>
          </cell>
        </row>
        <row r="28">
          <cell r="A28" t="str">
            <v>V.6.1</v>
          </cell>
          <cell r="B28" t="str">
            <v>GARANTÍAS PARA LA PARTICIPACIÓN</v>
          </cell>
        </row>
        <row r="29">
          <cell r="A29" t="str">
            <v>V.6.2</v>
          </cell>
          <cell r="B29" t="str">
            <v>GARANTIAS PARA EL FUNCIONAMIENTO DE LAS MESAS DE VICTIMAS</v>
          </cell>
        </row>
        <row r="30">
          <cell r="A30" t="str">
            <v>V.7.1</v>
          </cell>
          <cell r="B30" t="str">
            <v>SISTEMAS DE INFORMACIÓN</v>
          </cell>
        </row>
        <row r="31">
          <cell r="A31" t="str">
            <v>V.8.1</v>
          </cell>
          <cell r="B31" t="str">
            <v>FORTALECIMIENTO INSTITUCIONAL</v>
          </cell>
        </row>
        <row r="32">
          <cell r="A32" t="str">
            <v>V.8.2</v>
          </cell>
          <cell r="B32" t="str">
            <v>COORDINACIÓN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ÍCE"/>
      <sheetName val="Códigos FUT IV Trim"/>
      <sheetName val="Cons Sect"/>
      <sheetName val="Cons Entid"/>
      <sheetName val="Seguimiento PAD 2023"/>
      <sheetName val="Cod"/>
      <sheetName val="Presupuesto Cod FUT"/>
      <sheetName val="SG ACPVR"/>
      <sheetName val="SG"/>
      <sheetName val="CVP"/>
      <sheetName val="FUGA"/>
      <sheetName val="IDARTES"/>
      <sheetName val="IDIPRON"/>
      <sheetName val="IDPAC"/>
      <sheetName val="IDRD"/>
      <sheetName val="IPES"/>
      <sheetName val="OFB"/>
      <sheetName val="SCRD"/>
      <sheetName val="SDDE"/>
      <sheetName val="SDG"/>
      <sheetName val="SDIS"/>
      <sheetName val="SDHT"/>
      <sheetName val="SDMUJER"/>
      <sheetName val="SDP"/>
      <sheetName val="SDS"/>
      <sheetName val="SDSCJ"/>
      <sheetName val="SED"/>
      <sheetName val="UAESP"/>
      <sheetName val="UDFJC"/>
      <sheetName val="Resumen PAD"/>
      <sheetName val="Resumen Componentes"/>
      <sheetName val="Componentes"/>
      <sheetName val="Comparativo PAD - FUT"/>
      <sheetName val="Hoja1"/>
      <sheetName val="Hoja5"/>
    </sheetNames>
    <sheetDataSet>
      <sheetData sheetId="0" refreshError="1"/>
      <sheetData sheetId="1" refreshError="1"/>
      <sheetData sheetId="2" refreshError="1"/>
      <sheetData sheetId="3" refreshError="1"/>
      <sheetData sheetId="4" refreshError="1"/>
      <sheetData sheetId="5" refreshError="1">
        <row r="2">
          <cell r="A2" t="str">
            <v>V.1.3</v>
          </cell>
          <cell r="B2" t="str">
            <v>PREVENCIÓN TEMPRANA</v>
          </cell>
        </row>
        <row r="3">
          <cell r="A3" t="str">
            <v>V.1.4</v>
          </cell>
          <cell r="B3" t="str">
            <v>PREVENCIÓN URGENTE</v>
          </cell>
        </row>
        <row r="4">
          <cell r="A4" t="str">
            <v>V.2.1</v>
          </cell>
          <cell r="B4" t="str">
            <v>SUBSISTENCIA MÍNIMA</v>
          </cell>
        </row>
        <row r="5">
          <cell r="A5" t="str">
            <v>V.2.10</v>
          </cell>
          <cell r="B5" t="str">
            <v>ACOMPAÑAMIENTO PSICOSOCIAL - ORIENTACIÓN PARA LA ATENCIÓN PSICOSOCIAL</v>
          </cell>
        </row>
        <row r="6">
          <cell r="A6" t="str">
            <v>V.2.11.1.1</v>
          </cell>
          <cell r="B6" t="str">
            <v>AYUDA  HUMANITARIA INMEDIATA INDIVIDUAL</v>
          </cell>
        </row>
        <row r="7">
          <cell r="A7" t="str">
            <v>V.2.13</v>
          </cell>
          <cell r="B7" t="str">
            <v>ASISTENCIA FUNERARIA</v>
          </cell>
        </row>
        <row r="8">
          <cell r="A8" t="str">
            <v>V.2.14.1</v>
          </cell>
          <cell r="B8" t="str">
            <v>MEJORAMIENTO DE VIVIENDA</v>
          </cell>
        </row>
        <row r="9">
          <cell r="A9" t="str">
            <v>V.2.14.2</v>
          </cell>
          <cell r="B9" t="str">
            <v>CONSTRUCCIÓN DE VIVIENDA</v>
          </cell>
        </row>
        <row r="10">
          <cell r="A10" t="str">
            <v>V.2.2.1</v>
          </cell>
          <cell r="B10" t="str">
            <v>AFILIACIÓN AL RÉGIMEN SUBSIDIADO (AMPLIACIÓN, CONTINUIDAD)</v>
          </cell>
        </row>
        <row r="11">
          <cell r="A11" t="str">
            <v>V.2.3.1</v>
          </cell>
          <cell r="B11" t="str">
            <v>CALIDAD</v>
          </cell>
        </row>
        <row r="12">
          <cell r="A12" t="str">
            <v>V.2.3.2</v>
          </cell>
          <cell r="B12" t="str">
            <v>COBERTURA</v>
          </cell>
        </row>
        <row r="13">
          <cell r="A13" t="str">
            <v>V.2.3.3</v>
          </cell>
          <cell r="B13" t="str">
            <v>ALFABETIZACIÓN (EDUCACIÓN PARA JÓVENES Y ADULTOS)</v>
          </cell>
        </row>
        <row r="14">
          <cell r="A14" t="str">
            <v>V.2.7.1</v>
          </cell>
          <cell r="B14" t="str">
            <v>EMPRENDIMIENTO</v>
          </cell>
        </row>
        <row r="15">
          <cell r="A15" t="str">
            <v>V.2.7.5</v>
          </cell>
          <cell r="B15" t="str">
            <v>FORTALECIMIENTO A UNIDADES PRODUCTIVAS</v>
          </cell>
        </row>
        <row r="16">
          <cell r="A16" t="str">
            <v>V.2.7.6</v>
          </cell>
          <cell r="B16" t="str">
            <v>FORMACIÓN PARA EL TRABAJO</v>
          </cell>
        </row>
        <row r="17">
          <cell r="A17" t="str">
            <v>V.2.7.7</v>
          </cell>
          <cell r="B17" t="str">
            <v>EMPLEABILIDAD</v>
          </cell>
        </row>
        <row r="18">
          <cell r="A18" t="str">
            <v>V.2.8</v>
          </cell>
          <cell r="B18" t="str">
            <v>ALIMENTACIÓN</v>
          </cell>
        </row>
        <row r="19">
          <cell r="A19" t="str">
            <v>V.2.9.1</v>
          </cell>
          <cell r="B19" t="str">
            <v>INFORMACIÓN Y ORIENTACIÓN</v>
          </cell>
        </row>
        <row r="20">
          <cell r="A20" t="str">
            <v>V.2.9.2</v>
          </cell>
          <cell r="B20" t="str">
            <v>OPERACIÓN CRAV - PA</v>
          </cell>
        </row>
        <row r="21">
          <cell r="A21" t="str">
            <v>V.3.1.3</v>
          </cell>
          <cell r="B21" t="str">
            <v>EMPLEO</v>
          </cell>
        </row>
        <row r="22">
          <cell r="A22" t="str">
            <v>V.3.2.2</v>
          </cell>
          <cell r="B22" t="str">
            <v>REHABILITACION PSICOSOCIAL Y SOCIAL COMUNITARIA</v>
          </cell>
        </row>
        <row r="23">
          <cell r="A23" t="str">
            <v>V.3.3.1</v>
          </cell>
          <cell r="B23" t="str">
            <v>SATISFACCIÓN</v>
          </cell>
        </row>
        <row r="24">
          <cell r="A24" t="str">
            <v>V.3.3.2</v>
          </cell>
          <cell r="B24" t="str">
            <v>PROTECCIÓN, PRESERVACIÓN Y CONSTRUCCIÓN DE LA MEMORIA HISTÓRICA</v>
          </cell>
        </row>
        <row r="25">
          <cell r="A25" t="str">
            <v>V.3.3.3</v>
          </cell>
          <cell r="B25" t="str">
            <v>DIFUSIÓN Y APROPIACIÓN COLECTIVA DE LA VERDAD Y LA MEMORIA</v>
          </cell>
        </row>
        <row r="26">
          <cell r="A26" t="str">
            <v>V.3.4</v>
          </cell>
          <cell r="B26" t="str">
            <v>REPARACIÓN COLECTIVA</v>
          </cell>
        </row>
        <row r="27">
          <cell r="A27" t="str">
            <v>V.3.6.2</v>
          </cell>
          <cell r="B27" t="str">
            <v>RETORNOS Y REUBICACIONES COLECTIVOS</v>
          </cell>
        </row>
        <row r="28">
          <cell r="A28" t="str">
            <v>V.6.1</v>
          </cell>
          <cell r="B28" t="str">
            <v>GARANTÍAS PARA LA PARTICIPACIÓN</v>
          </cell>
        </row>
        <row r="29">
          <cell r="A29" t="str">
            <v>V.6.2</v>
          </cell>
          <cell r="B29" t="str">
            <v>GARANTIAS PARA EL FUNCIONAMIENTO DE LAS MESAS DE VICTIMAS</v>
          </cell>
        </row>
        <row r="30">
          <cell r="A30" t="str">
            <v>V.7.1</v>
          </cell>
          <cell r="B30" t="str">
            <v>SISTEMAS DE INFORMACIÓN</v>
          </cell>
        </row>
        <row r="31">
          <cell r="A31" t="str">
            <v>V.8.1</v>
          </cell>
          <cell r="B31" t="str">
            <v>FORTALECIMIENTO INSTITUCIONAL</v>
          </cell>
        </row>
        <row r="32">
          <cell r="A32" t="str">
            <v>V.8.2</v>
          </cell>
          <cell r="B32" t="str">
            <v>COORDINACIÓN</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persons/person.xml><?xml version="1.0" encoding="utf-8"?>
<personList xmlns="http://schemas.microsoft.com/office/spreadsheetml/2018/threadedcomments" xmlns:x="http://schemas.openxmlformats.org/spreadsheetml/2006/main">
  <person displayName="HUGO NELSON SERNA QUINTERO" id="{A149FDB9-6C38-D242-A21F-D66EEC77EB2C}" userId="S::hsernaq@educacionbogota.gov.co::4089c0ab-c1cd-4380-aeeb-fdb6f1bf903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L4" dT="2025-01-20T17:00:03.65" personId="{A149FDB9-6C38-D242-A21F-D66EEC77EB2C}" id="{6827C206-FB63-694B-9F18-0D171F0C0AD7}">
    <text>100% de logro corresponde a 100% de 76%</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5"/>
  <sheetViews>
    <sheetView showGridLines="0" tabSelected="1" zoomScale="80" zoomScaleNormal="80" workbookViewId="0">
      <pane xSplit="5" ySplit="8" topLeftCell="F9" activePane="bottomRight" state="frozen"/>
      <selection pane="topRight" activeCell="H1" sqref="H1"/>
      <selection pane="bottomLeft" activeCell="A14" sqref="A14"/>
      <selection pane="bottomRight"/>
    </sheetView>
  </sheetViews>
  <sheetFormatPr baseColWidth="10" defaultColWidth="26" defaultRowHeight="14" x14ac:dyDescent="0.2"/>
  <cols>
    <col min="1" max="1" width="24.33203125" style="9" customWidth="1"/>
    <col min="2" max="2" width="25.33203125" style="9" customWidth="1"/>
    <col min="3" max="3" width="33.5" style="9" customWidth="1"/>
    <col min="4" max="4" width="25.6640625" style="9" customWidth="1"/>
    <col min="5" max="5" width="25.1640625" style="13" customWidth="1"/>
    <col min="6" max="6" width="26.83203125" style="13" customWidth="1"/>
    <col min="7" max="7" width="25.1640625" style="13" bestFit="1" customWidth="1"/>
    <col min="8" max="8" width="33" style="9" customWidth="1"/>
    <col min="9" max="9" width="18" style="17" customWidth="1"/>
    <col min="10" max="16384" width="26" style="15"/>
  </cols>
  <sheetData>
    <row r="1" spans="1:9" ht="22.5" customHeight="1" x14ac:dyDescent="0.2">
      <c r="A1" s="28" t="s">
        <v>64</v>
      </c>
    </row>
    <row r="2" spans="1:9" s="10" customFormat="1" x14ac:dyDescent="0.2">
      <c r="A2" s="10" t="s">
        <v>27</v>
      </c>
      <c r="D2" s="11"/>
      <c r="H2" s="11"/>
      <c r="I2" s="12"/>
    </row>
    <row r="3" spans="1:9" s="10" customFormat="1" x14ac:dyDescent="0.2">
      <c r="A3" s="10" t="s">
        <v>13</v>
      </c>
      <c r="D3" s="11"/>
      <c r="H3" s="11"/>
      <c r="I3" s="12"/>
    </row>
    <row r="4" spans="1:9" s="10" customFormat="1" x14ac:dyDescent="0.2">
      <c r="A4" s="10" t="s">
        <v>28</v>
      </c>
      <c r="D4" s="11"/>
      <c r="H4" s="11"/>
      <c r="I4" s="12"/>
    </row>
    <row r="5" spans="1:9" s="10" customFormat="1" x14ac:dyDescent="0.2">
      <c r="A5" s="10" t="s">
        <v>69</v>
      </c>
      <c r="D5" s="11"/>
      <c r="H5" s="11"/>
      <c r="I5" s="12"/>
    </row>
    <row r="6" spans="1:9" s="10" customFormat="1" x14ac:dyDescent="0.2">
      <c r="A6" s="10" t="s">
        <v>24</v>
      </c>
      <c r="D6" s="11"/>
      <c r="H6" s="11"/>
      <c r="I6" s="12"/>
    </row>
    <row r="8" spans="1:9" s="13" customFormat="1" ht="110.25" customHeight="1" x14ac:dyDescent="0.2">
      <c r="A8" s="21" t="s">
        <v>41</v>
      </c>
      <c r="B8" s="21" t="s">
        <v>11</v>
      </c>
      <c r="C8" s="21" t="s">
        <v>8</v>
      </c>
      <c r="D8" s="21" t="s">
        <v>33</v>
      </c>
      <c r="E8" s="21" t="s">
        <v>29</v>
      </c>
      <c r="F8" s="21" t="s">
        <v>30</v>
      </c>
      <c r="G8" s="21" t="s">
        <v>31</v>
      </c>
      <c r="H8" s="21" t="s">
        <v>32</v>
      </c>
      <c r="I8" s="22" t="s">
        <v>25</v>
      </c>
    </row>
    <row r="9" spans="1:9" s="9" customFormat="1" ht="86.25" customHeight="1" x14ac:dyDescent="0.2">
      <c r="A9" s="1" t="s">
        <v>42</v>
      </c>
      <c r="B9" s="1" t="s">
        <v>12</v>
      </c>
      <c r="C9" s="2" t="s">
        <v>2</v>
      </c>
      <c r="D9" s="3" t="s">
        <v>23</v>
      </c>
      <c r="E9" s="5">
        <v>1964988245.0691633</v>
      </c>
      <c r="F9" s="5">
        <v>2513897340.5503464</v>
      </c>
      <c r="G9" s="5">
        <v>2513897340.5503464</v>
      </c>
      <c r="H9" s="8" t="s">
        <v>35</v>
      </c>
      <c r="I9" s="7">
        <f>(G9*100)/F9</f>
        <v>100</v>
      </c>
    </row>
    <row r="10" spans="1:9" s="9" customFormat="1" ht="86.25" customHeight="1" x14ac:dyDescent="0.2">
      <c r="A10" s="1" t="s">
        <v>42</v>
      </c>
      <c r="B10" s="1" t="s">
        <v>12</v>
      </c>
      <c r="C10" s="2" t="s">
        <v>3</v>
      </c>
      <c r="D10" s="3" t="s">
        <v>15</v>
      </c>
      <c r="E10" s="5">
        <v>1220586098.271852</v>
      </c>
      <c r="F10" s="5">
        <v>1807468969.1128652</v>
      </c>
      <c r="G10" s="5">
        <v>1807468969.1128652</v>
      </c>
      <c r="H10" s="8" t="s">
        <v>36</v>
      </c>
      <c r="I10" s="7">
        <f t="shared" ref="I10:I36" si="0">(G10*100)/F10</f>
        <v>100</v>
      </c>
    </row>
    <row r="11" spans="1:9" s="9" customFormat="1" ht="86.25" customHeight="1" x14ac:dyDescent="0.2">
      <c r="A11" s="1" t="s">
        <v>42</v>
      </c>
      <c r="B11" s="1" t="s">
        <v>12</v>
      </c>
      <c r="C11" s="2" t="s">
        <v>3</v>
      </c>
      <c r="D11" s="3" t="s">
        <v>16</v>
      </c>
      <c r="E11" s="5">
        <v>61589360.067914464</v>
      </c>
      <c r="F11" s="5">
        <v>328088377.11111569</v>
      </c>
      <c r="G11" s="5">
        <v>328088377.11111569</v>
      </c>
      <c r="H11" s="8" t="s">
        <v>37</v>
      </c>
      <c r="I11" s="7">
        <f t="shared" si="0"/>
        <v>100</v>
      </c>
    </row>
    <row r="12" spans="1:9" s="9" customFormat="1" ht="86.25" customHeight="1" x14ac:dyDescent="0.2">
      <c r="A12" s="1" t="s">
        <v>42</v>
      </c>
      <c r="B12" s="1" t="s">
        <v>12</v>
      </c>
      <c r="C12" s="2" t="s">
        <v>0</v>
      </c>
      <c r="D12" s="4" t="s">
        <v>14</v>
      </c>
      <c r="E12" s="5">
        <v>1001210763.0178182</v>
      </c>
      <c r="F12" s="5">
        <v>1212810674.6370099</v>
      </c>
      <c r="G12" s="5">
        <v>1212810674.6370099</v>
      </c>
      <c r="H12" s="8" t="s">
        <v>70</v>
      </c>
      <c r="I12" s="7">
        <f t="shared" si="0"/>
        <v>100</v>
      </c>
    </row>
    <row r="13" spans="1:9" s="9" customFormat="1" ht="86.25" customHeight="1" x14ac:dyDescent="0.2">
      <c r="A13" s="1" t="s">
        <v>42</v>
      </c>
      <c r="B13" s="1" t="s">
        <v>12</v>
      </c>
      <c r="C13" s="2" t="s">
        <v>1</v>
      </c>
      <c r="D13" s="4" t="s">
        <v>14</v>
      </c>
      <c r="E13" s="5">
        <v>0</v>
      </c>
      <c r="F13" s="5">
        <v>0</v>
      </c>
      <c r="G13" s="5">
        <v>0</v>
      </c>
      <c r="H13" s="8" t="s">
        <v>34</v>
      </c>
      <c r="I13" s="7" t="s">
        <v>34</v>
      </c>
    </row>
    <row r="14" spans="1:9" s="9" customFormat="1" ht="86.25" customHeight="1" x14ac:dyDescent="0.2">
      <c r="A14" s="1" t="s">
        <v>42</v>
      </c>
      <c r="B14" s="1" t="s">
        <v>12</v>
      </c>
      <c r="C14" s="2" t="s">
        <v>2</v>
      </c>
      <c r="D14" s="4" t="s">
        <v>14</v>
      </c>
      <c r="E14" s="5">
        <v>6796191341.7494822</v>
      </c>
      <c r="F14" s="5">
        <v>8919692651.0922909</v>
      </c>
      <c r="G14" s="5">
        <v>8919692651.0922909</v>
      </c>
      <c r="H14" s="8" t="s">
        <v>65</v>
      </c>
      <c r="I14" s="7">
        <f t="shared" si="0"/>
        <v>100</v>
      </c>
    </row>
    <row r="15" spans="1:9" s="9" customFormat="1" ht="86.25" customHeight="1" x14ac:dyDescent="0.2">
      <c r="A15" s="1" t="s">
        <v>42</v>
      </c>
      <c r="B15" s="1" t="s">
        <v>12</v>
      </c>
      <c r="C15" s="2" t="s">
        <v>9</v>
      </c>
      <c r="D15" s="4" t="s">
        <v>14</v>
      </c>
      <c r="E15" s="5">
        <v>258395475.3099848</v>
      </c>
      <c r="F15" s="5">
        <v>392937630.86016011</v>
      </c>
      <c r="G15" s="5">
        <v>392937630.86016011</v>
      </c>
      <c r="H15" s="8" t="s">
        <v>70</v>
      </c>
      <c r="I15" s="7">
        <f t="shared" si="0"/>
        <v>100.00000000000001</v>
      </c>
    </row>
    <row r="16" spans="1:9" s="9" customFormat="1" ht="86.25" customHeight="1" x14ac:dyDescent="0.2">
      <c r="A16" s="1" t="s">
        <v>42</v>
      </c>
      <c r="B16" s="1" t="s">
        <v>12</v>
      </c>
      <c r="C16" s="2" t="s">
        <v>0</v>
      </c>
      <c r="D16" s="4" t="s">
        <v>19</v>
      </c>
      <c r="E16" s="5">
        <v>708005548.24871898</v>
      </c>
      <c r="F16" s="5">
        <v>1085622154.1812584</v>
      </c>
      <c r="G16" s="5">
        <v>1085622154.1812587</v>
      </c>
      <c r="H16" s="8" t="s">
        <v>70</v>
      </c>
      <c r="I16" s="7">
        <f t="shared" si="0"/>
        <v>100.00000000000003</v>
      </c>
    </row>
    <row r="17" spans="1:9" s="9" customFormat="1" ht="86.25" customHeight="1" x14ac:dyDescent="0.2">
      <c r="A17" s="1" t="s">
        <v>42</v>
      </c>
      <c r="B17" s="1" t="s">
        <v>12</v>
      </c>
      <c r="C17" s="2" t="s">
        <v>2</v>
      </c>
      <c r="D17" s="4" t="s">
        <v>19</v>
      </c>
      <c r="E17" s="5">
        <v>2209257776.7743368</v>
      </c>
      <c r="F17" s="5">
        <v>2406927483.7853756</v>
      </c>
      <c r="G17" s="5">
        <v>2406819542.5830417</v>
      </c>
      <c r="H17" s="8" t="s">
        <v>66</v>
      </c>
      <c r="I17" s="7">
        <f t="shared" si="0"/>
        <v>99.995515394499378</v>
      </c>
    </row>
    <row r="18" spans="1:9" s="9" customFormat="1" ht="86.25" customHeight="1" x14ac:dyDescent="0.2">
      <c r="A18" s="1" t="s">
        <v>42</v>
      </c>
      <c r="B18" s="1" t="s">
        <v>12</v>
      </c>
      <c r="C18" s="2" t="s">
        <v>9</v>
      </c>
      <c r="D18" s="4" t="s">
        <v>19</v>
      </c>
      <c r="E18" s="5">
        <v>0</v>
      </c>
      <c r="F18" s="5">
        <v>0</v>
      </c>
      <c r="G18" s="5">
        <v>0</v>
      </c>
      <c r="H18" s="8" t="s">
        <v>34</v>
      </c>
      <c r="I18" s="7" t="s">
        <v>34</v>
      </c>
    </row>
    <row r="19" spans="1:9" s="9" customFormat="1" ht="86.25" customHeight="1" x14ac:dyDescent="0.2">
      <c r="A19" s="1" t="s">
        <v>42</v>
      </c>
      <c r="B19" s="6" t="s">
        <v>26</v>
      </c>
      <c r="C19" s="2" t="s">
        <v>1</v>
      </c>
      <c r="D19" s="3" t="s">
        <v>21</v>
      </c>
      <c r="E19" s="5">
        <v>1099608945.8689458</v>
      </c>
      <c r="F19" s="5">
        <v>244483430.62888199</v>
      </c>
      <c r="G19" s="5">
        <v>244483430.62888199</v>
      </c>
      <c r="H19" s="8" t="s">
        <v>71</v>
      </c>
      <c r="I19" s="7">
        <f t="shared" si="0"/>
        <v>100</v>
      </c>
    </row>
    <row r="20" spans="1:9" s="9" customFormat="1" ht="86.25" customHeight="1" x14ac:dyDescent="0.2">
      <c r="A20" s="1" t="s">
        <v>42</v>
      </c>
      <c r="B20" s="1" t="s">
        <v>12</v>
      </c>
      <c r="C20" s="2" t="s">
        <v>0</v>
      </c>
      <c r="D20" s="4" t="s">
        <v>20</v>
      </c>
      <c r="E20" s="5">
        <v>550708439.30460036</v>
      </c>
      <c r="F20" s="5">
        <v>138917203.05800915</v>
      </c>
      <c r="G20" s="5">
        <v>138917203.05800915</v>
      </c>
      <c r="H20" s="8" t="s">
        <v>72</v>
      </c>
      <c r="I20" s="7">
        <f t="shared" si="0"/>
        <v>100</v>
      </c>
    </row>
    <row r="21" spans="1:9" s="9" customFormat="1" ht="86.25" customHeight="1" x14ac:dyDescent="0.2">
      <c r="A21" s="1" t="s">
        <v>42</v>
      </c>
      <c r="B21" s="1" t="s">
        <v>12</v>
      </c>
      <c r="C21" s="2" t="s">
        <v>6</v>
      </c>
      <c r="D21" s="4" t="s">
        <v>20</v>
      </c>
      <c r="E21" s="5">
        <v>175262960.80868906</v>
      </c>
      <c r="F21" s="5">
        <v>47256667.451803848</v>
      </c>
      <c r="G21" s="5">
        <v>47256667.451803848</v>
      </c>
      <c r="H21" s="8" t="s">
        <v>73</v>
      </c>
      <c r="I21" s="7">
        <f t="shared" si="0"/>
        <v>100</v>
      </c>
    </row>
    <row r="22" spans="1:9" s="9" customFormat="1" ht="86.25" customHeight="1" x14ac:dyDescent="0.2">
      <c r="A22" s="1" t="s">
        <v>42</v>
      </c>
      <c r="B22" s="1" t="s">
        <v>12</v>
      </c>
      <c r="C22" s="2" t="s">
        <v>4</v>
      </c>
      <c r="D22" s="3" t="s">
        <v>17</v>
      </c>
      <c r="E22" s="5">
        <v>310966937.36765474</v>
      </c>
      <c r="F22" s="5">
        <v>11392871.088309852</v>
      </c>
      <c r="G22" s="5">
        <v>11392871.088309854</v>
      </c>
      <c r="H22" s="8" t="s">
        <v>74</v>
      </c>
      <c r="I22" s="7">
        <f t="shared" si="0"/>
        <v>100.00000000000003</v>
      </c>
    </row>
    <row r="23" spans="1:9" s="9" customFormat="1" ht="86.25" customHeight="1" x14ac:dyDescent="0.2">
      <c r="A23" s="1" t="s">
        <v>42</v>
      </c>
      <c r="B23" s="1" t="s">
        <v>12</v>
      </c>
      <c r="C23" s="2" t="s">
        <v>5</v>
      </c>
      <c r="D23" s="4" t="s">
        <v>18</v>
      </c>
      <c r="E23" s="5">
        <v>151133145.95075351</v>
      </c>
      <c r="F23" s="5">
        <v>3805425.2121738698</v>
      </c>
      <c r="G23" s="5">
        <v>3805425.2121738698</v>
      </c>
      <c r="H23" s="8" t="s">
        <v>67</v>
      </c>
      <c r="I23" s="7">
        <f t="shared" si="0"/>
        <v>100</v>
      </c>
    </row>
    <row r="24" spans="1:9" s="9" customFormat="1" ht="86.25" customHeight="1" x14ac:dyDescent="0.2">
      <c r="A24" s="1" t="s">
        <v>42</v>
      </c>
      <c r="B24" s="1" t="s">
        <v>12</v>
      </c>
      <c r="C24" s="2" t="s">
        <v>7</v>
      </c>
      <c r="D24" s="4" t="s">
        <v>18</v>
      </c>
      <c r="E24" s="5">
        <v>14336923.225480244</v>
      </c>
      <c r="F24" s="5">
        <v>0</v>
      </c>
      <c r="G24" s="5">
        <v>0</v>
      </c>
      <c r="H24" s="8" t="s">
        <v>34</v>
      </c>
      <c r="I24" s="7" t="s">
        <v>34</v>
      </c>
    </row>
    <row r="25" spans="1:9" s="9" customFormat="1" ht="86.25" customHeight="1" x14ac:dyDescent="0.2">
      <c r="A25" s="1" t="s">
        <v>42</v>
      </c>
      <c r="B25" s="4" t="s">
        <v>12</v>
      </c>
      <c r="C25" s="3" t="s">
        <v>10</v>
      </c>
      <c r="D25" s="3" t="s">
        <v>22</v>
      </c>
      <c r="E25" s="5">
        <v>57777334648.547981</v>
      </c>
      <c r="F25" s="5">
        <v>44886408409.433296</v>
      </c>
      <c r="G25" s="5">
        <v>44872220818.139046</v>
      </c>
      <c r="H25" s="8" t="s">
        <v>68</v>
      </c>
      <c r="I25" s="7">
        <f t="shared" si="0"/>
        <v>99.968392233201556</v>
      </c>
    </row>
    <row r="26" spans="1:9" s="27" customFormat="1" ht="86.25" customHeight="1" x14ac:dyDescent="0.2">
      <c r="A26" s="23" t="s">
        <v>43</v>
      </c>
      <c r="B26" s="24"/>
      <c r="C26" s="25"/>
      <c r="D26" s="25"/>
      <c r="E26" s="19">
        <f>SUM(E9:E25)</f>
        <v>74299576609.583374</v>
      </c>
      <c r="F26" s="19">
        <f t="shared" ref="F26:G26" si="1">SUM(F9:F25)</f>
        <v>63999709288.202896</v>
      </c>
      <c r="G26" s="19">
        <f t="shared" si="1"/>
        <v>63985413755.706314</v>
      </c>
      <c r="H26" s="20"/>
      <c r="I26" s="26">
        <f t="shared" si="0"/>
        <v>99.977663129011731</v>
      </c>
    </row>
    <row r="27" spans="1:9" s="9" customFormat="1" ht="86.25" customHeight="1" x14ac:dyDescent="0.2">
      <c r="A27" s="1" t="s">
        <v>44</v>
      </c>
      <c r="B27" s="4" t="s">
        <v>12</v>
      </c>
      <c r="C27" s="3" t="s">
        <v>54</v>
      </c>
      <c r="D27" s="4" t="s">
        <v>45</v>
      </c>
      <c r="E27" s="5">
        <v>0</v>
      </c>
      <c r="F27" s="5">
        <v>1995425730.4044402</v>
      </c>
      <c r="G27" s="5">
        <v>1987918675.6564894</v>
      </c>
      <c r="H27" s="8" t="s">
        <v>75</v>
      </c>
      <c r="I27" s="7">
        <f t="shared" si="0"/>
        <v>99.623786812329556</v>
      </c>
    </row>
    <row r="28" spans="1:9" s="9" customFormat="1" ht="86.25" customHeight="1" x14ac:dyDescent="0.2">
      <c r="A28" s="1" t="s">
        <v>44</v>
      </c>
      <c r="B28" s="4" t="s">
        <v>12</v>
      </c>
      <c r="C28" s="3" t="s">
        <v>55</v>
      </c>
      <c r="D28" s="4" t="s">
        <v>46</v>
      </c>
      <c r="E28" s="5">
        <v>0</v>
      </c>
      <c r="F28" s="5">
        <v>6915845136.5144215</v>
      </c>
      <c r="G28" s="5">
        <v>6896779441.8615913</v>
      </c>
      <c r="H28" s="8" t="s">
        <v>76</v>
      </c>
      <c r="I28" s="7">
        <f t="shared" si="0"/>
        <v>99.724318658436033</v>
      </c>
    </row>
    <row r="29" spans="1:9" s="9" customFormat="1" ht="86.25" customHeight="1" x14ac:dyDescent="0.2">
      <c r="A29" s="1" t="s">
        <v>44</v>
      </c>
      <c r="B29" s="4" t="s">
        <v>12</v>
      </c>
      <c r="C29" s="3" t="s">
        <v>56</v>
      </c>
      <c r="D29" s="4" t="s">
        <v>47</v>
      </c>
      <c r="E29" s="5">
        <v>0</v>
      </c>
      <c r="F29" s="5">
        <v>286470336.3995195</v>
      </c>
      <c r="G29" s="5">
        <v>278371932.38978368</v>
      </c>
      <c r="H29" s="8" t="s">
        <v>77</v>
      </c>
      <c r="I29" s="7">
        <f t="shared" si="0"/>
        <v>97.173039236271364</v>
      </c>
    </row>
    <row r="30" spans="1:9" s="9" customFormat="1" ht="86.25" customHeight="1" x14ac:dyDescent="0.2">
      <c r="A30" s="1" t="s">
        <v>44</v>
      </c>
      <c r="B30" s="4" t="s">
        <v>12</v>
      </c>
      <c r="C30" s="3" t="s">
        <v>57</v>
      </c>
      <c r="D30" s="4" t="s">
        <v>48</v>
      </c>
      <c r="E30" s="5">
        <v>0</v>
      </c>
      <c r="F30" s="5">
        <v>496573154.47095108</v>
      </c>
      <c r="G30" s="5">
        <v>495726831.63650382</v>
      </c>
      <c r="H30" s="8" t="s">
        <v>78</v>
      </c>
      <c r="I30" s="7">
        <f t="shared" si="0"/>
        <v>99.829567340314853</v>
      </c>
    </row>
    <row r="31" spans="1:9" s="9" customFormat="1" ht="86.25" customHeight="1" x14ac:dyDescent="0.2">
      <c r="A31" s="1" t="s">
        <v>44</v>
      </c>
      <c r="B31" s="4" t="s">
        <v>12</v>
      </c>
      <c r="C31" s="3" t="s">
        <v>58</v>
      </c>
      <c r="D31" s="4" t="s">
        <v>49</v>
      </c>
      <c r="E31" s="5">
        <v>0</v>
      </c>
      <c r="F31" s="5">
        <v>1381115221.87498</v>
      </c>
      <c r="G31" s="5">
        <v>1379916815.9597492</v>
      </c>
      <c r="H31" s="8" t="s">
        <v>79</v>
      </c>
      <c r="I31" s="7">
        <f t="shared" si="0"/>
        <v>99.913229113961691</v>
      </c>
    </row>
    <row r="32" spans="1:9" s="9" customFormat="1" ht="86.25" customHeight="1" x14ac:dyDescent="0.2">
      <c r="A32" s="1" t="s">
        <v>44</v>
      </c>
      <c r="B32" s="4" t="s">
        <v>12</v>
      </c>
      <c r="C32" s="3" t="s">
        <v>59</v>
      </c>
      <c r="D32" s="4" t="s">
        <v>50</v>
      </c>
      <c r="E32" s="5">
        <v>0</v>
      </c>
      <c r="F32" s="5">
        <v>757080182.24693644</v>
      </c>
      <c r="G32" s="5">
        <v>757080182.24693644</v>
      </c>
      <c r="H32" s="8" t="s">
        <v>70</v>
      </c>
      <c r="I32" s="7">
        <f t="shared" si="0"/>
        <v>100</v>
      </c>
    </row>
    <row r="33" spans="1:9" s="9" customFormat="1" ht="86.25" customHeight="1" x14ac:dyDescent="0.2">
      <c r="A33" s="1" t="s">
        <v>44</v>
      </c>
      <c r="B33" s="4" t="s">
        <v>53</v>
      </c>
      <c r="C33" s="3" t="s">
        <v>60</v>
      </c>
      <c r="D33" s="4" t="s">
        <v>51</v>
      </c>
      <c r="E33" s="5">
        <v>0</v>
      </c>
      <c r="F33" s="5">
        <v>2000000000</v>
      </c>
      <c r="G33" s="5">
        <v>2000000000</v>
      </c>
      <c r="H33" s="8" t="s">
        <v>80</v>
      </c>
      <c r="I33" s="7">
        <f t="shared" si="0"/>
        <v>100</v>
      </c>
    </row>
    <row r="34" spans="1:9" s="9" customFormat="1" ht="86.25" customHeight="1" x14ac:dyDescent="0.2">
      <c r="A34" s="1" t="s">
        <v>44</v>
      </c>
      <c r="B34" s="4" t="s">
        <v>12</v>
      </c>
      <c r="C34" s="3" t="s">
        <v>61</v>
      </c>
      <c r="D34" s="4" t="s">
        <v>52</v>
      </c>
      <c r="E34" s="5">
        <v>0</v>
      </c>
      <c r="F34" s="5">
        <v>87507792288.557709</v>
      </c>
      <c r="G34" s="5">
        <v>86683895585.524323</v>
      </c>
      <c r="H34" s="8" t="s">
        <v>81</v>
      </c>
      <c r="I34" s="7">
        <f t="shared" si="0"/>
        <v>99.058487614089756</v>
      </c>
    </row>
    <row r="35" spans="1:9" s="27" customFormat="1" ht="86.25" customHeight="1" x14ac:dyDescent="0.2">
      <c r="A35" s="23" t="s">
        <v>62</v>
      </c>
      <c r="B35" s="24"/>
      <c r="C35" s="25"/>
      <c r="D35" s="25"/>
      <c r="E35" s="19">
        <f>SUM(E27:E34)</f>
        <v>0</v>
      </c>
      <c r="F35" s="19">
        <f t="shared" ref="F35:G35" si="2">SUM(F27:F34)</f>
        <v>101340302050.46896</v>
      </c>
      <c r="G35" s="19">
        <f t="shared" si="2"/>
        <v>100479689465.27538</v>
      </c>
      <c r="H35" s="20"/>
      <c r="I35" s="26">
        <f t="shared" si="0"/>
        <v>99.150769666381109</v>
      </c>
    </row>
    <row r="36" spans="1:9" s="27" customFormat="1" ht="86.25" customHeight="1" x14ac:dyDescent="0.2">
      <c r="A36" s="23" t="s">
        <v>63</v>
      </c>
      <c r="B36" s="24"/>
      <c r="C36" s="25"/>
      <c r="D36" s="25"/>
      <c r="E36" s="19">
        <f>+E26+E35</f>
        <v>74299576609.583374</v>
      </c>
      <c r="F36" s="19">
        <f t="shared" ref="F36:G36" si="3">+F26+F35</f>
        <v>165340011338.67188</v>
      </c>
      <c r="G36" s="19">
        <f t="shared" si="3"/>
        <v>164465103220.98169</v>
      </c>
      <c r="H36" s="20"/>
      <c r="I36" s="26">
        <f t="shared" si="0"/>
        <v>99.470843076272629</v>
      </c>
    </row>
    <row r="37" spans="1:9" ht="13.5" customHeight="1" x14ac:dyDescent="0.2">
      <c r="A37" s="14" t="s">
        <v>38</v>
      </c>
      <c r="C37" s="15"/>
      <c r="E37" s="15"/>
      <c r="F37" s="18"/>
      <c r="G37" s="15"/>
      <c r="I37" s="15"/>
    </row>
    <row r="38" spans="1:9" ht="13.5" customHeight="1" x14ac:dyDescent="0.2">
      <c r="A38" s="14" t="s">
        <v>39</v>
      </c>
      <c r="C38" s="15"/>
      <c r="E38" s="15"/>
      <c r="F38" s="18"/>
      <c r="G38" s="15"/>
      <c r="I38" s="15"/>
    </row>
    <row r="39" spans="1:9" ht="13.5" customHeight="1" x14ac:dyDescent="0.2">
      <c r="A39" s="14" t="s">
        <v>40</v>
      </c>
      <c r="C39" s="15"/>
      <c r="E39" s="15"/>
      <c r="F39" s="18"/>
      <c r="G39" s="15"/>
      <c r="I39" s="15"/>
    </row>
    <row r="40" spans="1:9" ht="13.5" customHeight="1" x14ac:dyDescent="0.2">
      <c r="A40" s="14"/>
      <c r="C40" s="15"/>
      <c r="E40" s="15"/>
      <c r="F40" s="18"/>
      <c r="G40" s="15"/>
      <c r="I40" s="15"/>
    </row>
    <row r="41" spans="1:9" ht="13.5" customHeight="1" x14ac:dyDescent="0.2">
      <c r="A41" s="14"/>
      <c r="C41" s="15"/>
      <c r="E41" s="15"/>
      <c r="F41" s="18"/>
      <c r="G41" s="15"/>
      <c r="I41" s="15"/>
    </row>
    <row r="42" spans="1:9" ht="13.5" customHeight="1" x14ac:dyDescent="0.2">
      <c r="A42" s="14"/>
      <c r="C42" s="15"/>
      <c r="E42" s="15"/>
      <c r="F42" s="18"/>
      <c r="G42" s="15"/>
      <c r="I42" s="15"/>
    </row>
    <row r="43" spans="1:9" ht="13.5" customHeight="1" x14ac:dyDescent="0.2">
      <c r="A43" s="14"/>
      <c r="C43" s="15"/>
      <c r="E43" s="15"/>
      <c r="F43" s="18"/>
      <c r="G43" s="15"/>
      <c r="I43" s="15"/>
    </row>
    <row r="44" spans="1:9" ht="13.5" customHeight="1" x14ac:dyDescent="0.2">
      <c r="A44" s="14"/>
      <c r="C44" s="15"/>
      <c r="E44" s="15"/>
      <c r="F44" s="18"/>
      <c r="G44" s="15"/>
      <c r="I44" s="15"/>
    </row>
    <row r="45" spans="1:9" ht="13.5" customHeight="1" x14ac:dyDescent="0.2">
      <c r="A45" s="14"/>
      <c r="C45" s="15"/>
      <c r="E45" s="15"/>
      <c r="F45" s="18"/>
      <c r="G45" s="15"/>
      <c r="I45" s="15"/>
    </row>
    <row r="46" spans="1:9" ht="13.5" customHeight="1" x14ac:dyDescent="0.2">
      <c r="A46" s="14"/>
      <c r="C46" s="15"/>
      <c r="E46" s="15"/>
      <c r="F46" s="18"/>
      <c r="G46" s="15"/>
      <c r="I46" s="15"/>
    </row>
    <row r="47" spans="1:9" ht="13.5" customHeight="1" x14ac:dyDescent="0.2">
      <c r="A47" s="14"/>
      <c r="C47" s="15"/>
      <c r="E47" s="15"/>
      <c r="F47" s="18"/>
      <c r="G47" s="15"/>
      <c r="I47" s="15"/>
    </row>
    <row r="48" spans="1:9" ht="13.5" customHeight="1" x14ac:dyDescent="0.2">
      <c r="A48" s="14"/>
      <c r="C48" s="15"/>
      <c r="E48" s="15"/>
      <c r="F48" s="18"/>
      <c r="G48" s="15"/>
      <c r="I48" s="15"/>
    </row>
    <row r="49" spans="1:9" ht="13.5" customHeight="1" x14ac:dyDescent="0.2">
      <c r="A49" s="14"/>
      <c r="C49" s="15"/>
      <c r="E49" s="15"/>
      <c r="F49" s="18"/>
      <c r="G49" s="15"/>
      <c r="I49" s="15"/>
    </row>
    <row r="50" spans="1:9" ht="13.5" customHeight="1" x14ac:dyDescent="0.2">
      <c r="A50" s="14"/>
      <c r="C50" s="15"/>
      <c r="E50" s="15"/>
      <c r="F50" s="18"/>
      <c r="G50" s="15"/>
      <c r="I50" s="15"/>
    </row>
    <row r="51" spans="1:9" ht="13.5" customHeight="1" x14ac:dyDescent="0.2">
      <c r="A51" s="14"/>
      <c r="C51" s="15"/>
      <c r="E51" s="15"/>
      <c r="F51" s="18"/>
      <c r="G51" s="15"/>
      <c r="I51" s="15"/>
    </row>
    <row r="52" spans="1:9" ht="13.5" customHeight="1" x14ac:dyDescent="0.2">
      <c r="A52" s="14"/>
      <c r="C52" s="15"/>
      <c r="E52" s="15"/>
      <c r="F52" s="18"/>
      <c r="G52" s="15"/>
      <c r="I52" s="15"/>
    </row>
    <row r="53" spans="1:9" x14ac:dyDescent="0.2">
      <c r="A53" s="16"/>
    </row>
    <row r="54" spans="1:9" x14ac:dyDescent="0.2">
      <c r="A54" s="14"/>
      <c r="B54" s="15"/>
      <c r="I54" s="13"/>
    </row>
    <row r="55" spans="1:9" x14ac:dyDescent="0.2">
      <c r="A55" s="14"/>
    </row>
  </sheetData>
  <autoFilter ref="A8:I26" xr:uid="{00000000-0009-0000-0000-000000000000}"/>
  <printOptions horizontalCentered="1" verticalCentered="1"/>
  <pageMargins left="0.70866141732283472" right="0.70866141732283472" top="0.74803149606299213" bottom="0.74803149606299213" header="0.31496062992125984" footer="0.31496062992125984"/>
  <pageSetup scale="3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453A1-DED4-874B-B254-F8C4915258E2}">
  <dimension ref="A1:X16"/>
  <sheetViews>
    <sheetView showGridLines="0" zoomScale="80" zoomScaleNormal="80" zoomScalePageLayoutView="120" workbookViewId="0">
      <pane xSplit="1" ySplit="2" topLeftCell="B3" activePane="bottomRight" state="frozen"/>
      <selection pane="topRight" activeCell="B1" sqref="B1"/>
      <selection pane="bottomLeft" activeCell="A3" sqref="A3"/>
      <selection pane="bottomRight" sqref="A1:H1"/>
    </sheetView>
  </sheetViews>
  <sheetFormatPr baseColWidth="10" defaultColWidth="11.5" defaultRowHeight="13" x14ac:dyDescent="0.2"/>
  <cols>
    <col min="1" max="1" width="8.83203125" style="35" bestFit="1" customWidth="1"/>
    <col min="2" max="2" width="11.5" style="31"/>
    <col min="3" max="3" width="11.5" style="35"/>
    <col min="4" max="4" width="11.5" style="31"/>
    <col min="5" max="5" width="12.6640625" style="31" customWidth="1"/>
    <col min="6" max="6" width="11.5" style="35"/>
    <col min="7" max="7" width="11.5" style="31"/>
    <col min="8" max="8" width="28.1640625" style="35" customWidth="1"/>
    <col min="9" max="10" width="11.5" style="35"/>
    <col min="11" max="11" width="24.1640625" style="31" customWidth="1"/>
    <col min="12" max="12" width="11.5" style="35" bestFit="1" customWidth="1"/>
    <col min="13" max="13" width="11.5" style="31"/>
    <col min="14" max="14" width="11.5" style="35"/>
    <col min="15" max="15" width="11" style="31" bestFit="1" customWidth="1"/>
    <col min="16" max="17" width="11.5" style="31" customWidth="1"/>
    <col min="18" max="18" width="11.5" style="32" customWidth="1"/>
    <col min="19" max="19" width="16.33203125" style="34" bestFit="1" customWidth="1"/>
    <col min="20" max="20" width="16.5" style="33" bestFit="1" customWidth="1"/>
    <col min="21" max="21" width="16.6640625" style="33" bestFit="1" customWidth="1"/>
    <col min="22" max="22" width="13.33203125" style="32" customWidth="1"/>
    <col min="23" max="23" width="15.1640625" style="31" customWidth="1"/>
    <col min="24" max="24" width="41.5" style="30" customWidth="1"/>
    <col min="25" max="16384" width="11.5" style="29"/>
  </cols>
  <sheetData>
    <row r="1" spans="1:24" ht="28" customHeight="1" x14ac:dyDescent="0.2">
      <c r="A1" s="71" t="s">
        <v>164</v>
      </c>
      <c r="B1" s="70"/>
      <c r="C1" s="70"/>
      <c r="D1" s="70"/>
      <c r="E1" s="70"/>
      <c r="F1" s="70"/>
      <c r="G1" s="66"/>
      <c r="H1" s="69"/>
      <c r="I1" s="71" t="s">
        <v>163</v>
      </c>
      <c r="J1" s="70"/>
      <c r="K1" s="70"/>
      <c r="L1" s="70"/>
      <c r="M1" s="70"/>
      <c r="N1" s="69"/>
      <c r="O1" s="67" t="s">
        <v>162</v>
      </c>
      <c r="P1" s="66"/>
      <c r="Q1" s="66"/>
      <c r="R1" s="68"/>
      <c r="S1" s="67" t="s">
        <v>161</v>
      </c>
      <c r="T1" s="66"/>
      <c r="U1" s="66"/>
      <c r="V1" s="65"/>
      <c r="W1" s="64" t="s">
        <v>160</v>
      </c>
      <c r="X1" s="63"/>
    </row>
    <row r="2" spans="1:24" ht="54" customHeight="1" x14ac:dyDescent="0.2">
      <c r="A2" s="59" t="s">
        <v>159</v>
      </c>
      <c r="B2" s="58" t="s">
        <v>158</v>
      </c>
      <c r="C2" s="58" t="s">
        <v>157</v>
      </c>
      <c r="D2" s="58" t="s">
        <v>156</v>
      </c>
      <c r="E2" s="58" t="s">
        <v>155</v>
      </c>
      <c r="F2" s="58" t="s">
        <v>154</v>
      </c>
      <c r="G2" s="58" t="s">
        <v>153</v>
      </c>
      <c r="H2" s="62" t="s">
        <v>152</v>
      </c>
      <c r="I2" s="59" t="s">
        <v>151</v>
      </c>
      <c r="J2" s="58" t="s">
        <v>150</v>
      </c>
      <c r="K2" s="58" t="s">
        <v>149</v>
      </c>
      <c r="L2" s="58" t="s">
        <v>148</v>
      </c>
      <c r="M2" s="58" t="s">
        <v>147</v>
      </c>
      <c r="N2" s="62" t="s">
        <v>146</v>
      </c>
      <c r="O2" s="61" t="s">
        <v>145</v>
      </c>
      <c r="P2" s="60" t="s">
        <v>144</v>
      </c>
      <c r="Q2" s="58" t="s">
        <v>143</v>
      </c>
      <c r="R2" s="57" t="s">
        <v>142</v>
      </c>
      <c r="S2" s="59" t="s">
        <v>141</v>
      </c>
      <c r="T2" s="58" t="s">
        <v>140</v>
      </c>
      <c r="U2" s="58" t="s">
        <v>139</v>
      </c>
      <c r="V2" s="57" t="s">
        <v>138</v>
      </c>
      <c r="W2" s="56" t="s">
        <v>137</v>
      </c>
      <c r="X2" s="55" t="s">
        <v>136</v>
      </c>
    </row>
    <row r="3" spans="1:24" ht="126" x14ac:dyDescent="0.2">
      <c r="A3" s="47">
        <v>1</v>
      </c>
      <c r="B3" s="46" t="s">
        <v>95</v>
      </c>
      <c r="C3" s="46" t="s">
        <v>94</v>
      </c>
      <c r="D3" s="46" t="s">
        <v>93</v>
      </c>
      <c r="E3" s="46" t="s">
        <v>12</v>
      </c>
      <c r="F3" s="46" t="s">
        <v>109</v>
      </c>
      <c r="G3" s="46" t="s">
        <v>135</v>
      </c>
      <c r="H3" s="45" t="s">
        <v>134</v>
      </c>
      <c r="I3" s="47" t="s">
        <v>88</v>
      </c>
      <c r="J3" s="46" t="s">
        <v>87</v>
      </c>
      <c r="K3" s="46" t="s">
        <v>133</v>
      </c>
      <c r="L3" s="46" t="s">
        <v>85</v>
      </c>
      <c r="M3" s="46" t="s">
        <v>97</v>
      </c>
      <c r="N3" s="45" t="s">
        <v>83</v>
      </c>
      <c r="O3" s="53">
        <v>58686</v>
      </c>
      <c r="P3" s="42">
        <v>58686</v>
      </c>
      <c r="Q3" s="42">
        <v>65367</v>
      </c>
      <c r="R3" s="39">
        <f>+Q3/P3</f>
        <v>1.1138431653205194</v>
      </c>
      <c r="S3" s="41">
        <v>11195329587.290001</v>
      </c>
      <c r="T3" s="40">
        <v>11322454904.693947</v>
      </c>
      <c r="U3" s="40">
        <v>11320736119.643948</v>
      </c>
      <c r="V3" s="39">
        <f>U3/T3</f>
        <v>0.99984819678554981</v>
      </c>
      <c r="W3" s="38" t="s">
        <v>82</v>
      </c>
      <c r="X3" s="37" t="str">
        <f>CONCATENATE(I3," ",P3," ",J3," ",K3)</f>
        <v>Beneficiar 58686 personas víctima del conflicto armado con cobertura escolar y gratuidad en costos complementarios.</v>
      </c>
    </row>
    <row r="4" spans="1:24" ht="70" x14ac:dyDescent="0.2">
      <c r="A4" s="47">
        <v>2</v>
      </c>
      <c r="B4" s="46" t="s">
        <v>95</v>
      </c>
      <c r="C4" s="46" t="s">
        <v>94</v>
      </c>
      <c r="D4" s="46" t="s">
        <v>93</v>
      </c>
      <c r="E4" s="46" t="s">
        <v>12</v>
      </c>
      <c r="F4" s="46" t="s">
        <v>109</v>
      </c>
      <c r="G4" s="46" t="s">
        <v>130</v>
      </c>
      <c r="H4" s="45" t="s">
        <v>132</v>
      </c>
      <c r="I4" s="47" t="s">
        <v>88</v>
      </c>
      <c r="J4" s="46" t="s">
        <v>87</v>
      </c>
      <c r="K4" s="46" t="s">
        <v>131</v>
      </c>
      <c r="L4" s="46" t="s">
        <v>85</v>
      </c>
      <c r="M4" s="46" t="s">
        <v>97</v>
      </c>
      <c r="N4" s="45" t="s">
        <v>83</v>
      </c>
      <c r="O4" s="53">
        <v>34030</v>
      </c>
      <c r="P4" s="42">
        <v>34030</v>
      </c>
      <c r="Q4" s="42">
        <v>65367</v>
      </c>
      <c r="R4" s="39">
        <f>+Q4/P4</f>
        <v>1.9208639435791948</v>
      </c>
      <c r="S4" s="41">
        <v>24035420971.468601</v>
      </c>
      <c r="T4" s="40">
        <v>28940624191.123085</v>
      </c>
      <c r="U4" s="40">
        <v>28928208047.893085</v>
      </c>
      <c r="V4" s="39">
        <f>U4/T4</f>
        <v>0.99957097873397605</v>
      </c>
      <c r="W4" s="38" t="s">
        <v>82</v>
      </c>
      <c r="X4" s="37" t="str">
        <f>CONCATENATE(I4," ",P4," ",J4," ",K4)</f>
        <v>Beneficiar 34030 personas víctima del conflicto armado con complementos alimentarios (refrigerios, desayuno, almuerzo o cena), y con un seguro o un convenio interadministrativo en caso de accidentes escolares.</v>
      </c>
    </row>
    <row r="5" spans="1:24" ht="70" x14ac:dyDescent="0.2">
      <c r="A5" s="47">
        <v>3</v>
      </c>
      <c r="B5" s="46" t="s">
        <v>95</v>
      </c>
      <c r="C5" s="46" t="s">
        <v>94</v>
      </c>
      <c r="D5" s="46" t="s">
        <v>93</v>
      </c>
      <c r="E5" s="46" t="s">
        <v>12</v>
      </c>
      <c r="F5" s="46" t="s">
        <v>109</v>
      </c>
      <c r="G5" s="46" t="s">
        <v>130</v>
      </c>
      <c r="H5" s="45" t="s">
        <v>129</v>
      </c>
      <c r="I5" s="47" t="s">
        <v>88</v>
      </c>
      <c r="J5" s="46" t="s">
        <v>87</v>
      </c>
      <c r="K5" s="46" t="s">
        <v>128</v>
      </c>
      <c r="L5" s="46" t="s">
        <v>85</v>
      </c>
      <c r="M5" s="46" t="s">
        <v>97</v>
      </c>
      <c r="N5" s="45" t="s">
        <v>83</v>
      </c>
      <c r="O5" s="53">
        <v>4589</v>
      </c>
      <c r="P5" s="42">
        <v>4589</v>
      </c>
      <c r="Q5" s="42">
        <v>4743</v>
      </c>
      <c r="R5" s="39">
        <f>+Q5/P5</f>
        <v>1.0335585094791893</v>
      </c>
      <c r="S5" s="41">
        <v>8972226605.2161942</v>
      </c>
      <c r="T5" s="40">
        <v>10283797636.233477</v>
      </c>
      <c r="U5" s="40">
        <v>10282735926.951704</v>
      </c>
      <c r="V5" s="39">
        <f>U5/T5</f>
        <v>0.99989675902625386</v>
      </c>
      <c r="W5" s="38" t="s">
        <v>82</v>
      </c>
      <c r="X5" s="37" t="str">
        <f>CONCATENATE(I5," ",P5," ",J5," ",K5)</f>
        <v>Beneficiar 4589 personas víctima del conflicto armado con alguna modalidad de transporte (Ruta Escolar, Subsidio u otros medios alternativos).</v>
      </c>
    </row>
    <row r="6" spans="1:24" ht="140" x14ac:dyDescent="0.2">
      <c r="A6" s="47">
        <v>4</v>
      </c>
      <c r="B6" s="46" t="s">
        <v>95</v>
      </c>
      <c r="C6" s="46" t="s">
        <v>94</v>
      </c>
      <c r="D6" s="46" t="s">
        <v>93</v>
      </c>
      <c r="E6" s="46" t="s">
        <v>12</v>
      </c>
      <c r="F6" s="46" t="s">
        <v>109</v>
      </c>
      <c r="G6" s="46" t="s">
        <v>127</v>
      </c>
      <c r="H6" s="45" t="s">
        <v>126</v>
      </c>
      <c r="I6" s="47" t="s">
        <v>88</v>
      </c>
      <c r="J6" s="46" t="s">
        <v>87</v>
      </c>
      <c r="K6" s="46" t="s">
        <v>125</v>
      </c>
      <c r="L6" s="46" t="s">
        <v>85</v>
      </c>
      <c r="M6" s="46" t="s">
        <v>97</v>
      </c>
      <c r="N6" s="45" t="s">
        <v>83</v>
      </c>
      <c r="O6" s="53">
        <v>2100</v>
      </c>
      <c r="P6" s="42">
        <v>2100</v>
      </c>
      <c r="Q6" s="42">
        <v>47115</v>
      </c>
      <c r="R6" s="39">
        <f>+Q6/P6</f>
        <v>22.435714285714287</v>
      </c>
      <c r="S6" s="41">
        <v>800000000</v>
      </c>
      <c r="T6" s="40">
        <v>774399837</v>
      </c>
      <c r="U6" s="40">
        <v>773503237</v>
      </c>
      <c r="V6" s="39">
        <f>U6/T6</f>
        <v>0.99884220016952308</v>
      </c>
      <c r="W6" s="38" t="s">
        <v>82</v>
      </c>
      <c r="X6" s="37" t="str">
        <f>CONCATENATE(I6," ",P6," ",J6," ",K6)</f>
        <v>Beneficiar 2100 personas víctima del conflicto armado con enfoque diferencial a través del modelo de atención educativa integral y propuestas educativas flexibles.</v>
      </c>
    </row>
    <row r="7" spans="1:24" ht="168" x14ac:dyDescent="0.2">
      <c r="A7" s="47">
        <v>5</v>
      </c>
      <c r="B7" s="46" t="s">
        <v>95</v>
      </c>
      <c r="C7" s="46" t="s">
        <v>94</v>
      </c>
      <c r="D7" s="46" t="s">
        <v>93</v>
      </c>
      <c r="E7" s="46" t="s">
        <v>12</v>
      </c>
      <c r="F7" s="46" t="s">
        <v>109</v>
      </c>
      <c r="G7" s="46" t="s">
        <v>124</v>
      </c>
      <c r="H7" s="45" t="s">
        <v>123</v>
      </c>
      <c r="I7" s="47" t="s">
        <v>88</v>
      </c>
      <c r="J7" s="46" t="s">
        <v>122</v>
      </c>
      <c r="K7" s="46" t="s">
        <v>121</v>
      </c>
      <c r="L7" s="46" t="s">
        <v>85</v>
      </c>
      <c r="M7" s="46" t="s">
        <v>97</v>
      </c>
      <c r="N7" s="45" t="s">
        <v>83</v>
      </c>
      <c r="O7" s="47" t="s">
        <v>111</v>
      </c>
      <c r="P7" s="46" t="s">
        <v>110</v>
      </c>
      <c r="Q7" s="42">
        <v>2244</v>
      </c>
      <c r="R7" s="54">
        <v>1</v>
      </c>
      <c r="S7" s="41">
        <v>1182190681.1021025</v>
      </c>
      <c r="T7" s="40">
        <v>1972145309.6258278</v>
      </c>
      <c r="U7" s="40">
        <v>1970450611.4613619</v>
      </c>
      <c r="V7" s="39">
        <f>U7/T7</f>
        <v>0.99914068291205815</v>
      </c>
      <c r="W7" s="38" t="s">
        <v>82</v>
      </c>
      <c r="X7" s="37" t="str">
        <f>CONCATENATE(I7," ",P7," ",J7," ",K7)</f>
        <v>Beneficiar por demanda niñas y niños de 4 a 5 años víctima del conflicto armado con educación inicial integral, en el marco de la ruta integral de atenciones.</v>
      </c>
    </row>
    <row r="8" spans="1:24" ht="126" x14ac:dyDescent="0.2">
      <c r="A8" s="47">
        <v>6</v>
      </c>
      <c r="B8" s="46" t="s">
        <v>95</v>
      </c>
      <c r="C8" s="46" t="s">
        <v>94</v>
      </c>
      <c r="D8" s="46" t="s">
        <v>93</v>
      </c>
      <c r="E8" s="46" t="s">
        <v>12</v>
      </c>
      <c r="F8" s="46" t="s">
        <v>109</v>
      </c>
      <c r="G8" s="46" t="s">
        <v>118</v>
      </c>
      <c r="H8" s="45" t="s">
        <v>120</v>
      </c>
      <c r="I8" s="47" t="s">
        <v>88</v>
      </c>
      <c r="J8" s="46" t="s">
        <v>116</v>
      </c>
      <c r="K8" s="46" t="s">
        <v>119</v>
      </c>
      <c r="L8" s="46" t="s">
        <v>85</v>
      </c>
      <c r="M8" s="46" t="s">
        <v>97</v>
      </c>
      <c r="N8" s="45" t="s">
        <v>83</v>
      </c>
      <c r="O8" s="47" t="s">
        <v>111</v>
      </c>
      <c r="P8" s="46" t="s">
        <v>110</v>
      </c>
      <c r="Q8" s="42">
        <v>2469</v>
      </c>
      <c r="R8" s="54">
        <v>1</v>
      </c>
      <c r="S8" s="41">
        <v>1163976388.0746078</v>
      </c>
      <c r="T8" s="40">
        <v>1139978280.2200315</v>
      </c>
      <c r="U8" s="40">
        <v>1139978280.2200315</v>
      </c>
      <c r="V8" s="39">
        <f>U8/T8</f>
        <v>1</v>
      </c>
      <c r="W8" s="38" t="s">
        <v>82</v>
      </c>
      <c r="X8" s="37" t="str">
        <f>CONCATENATE(I8," ",P8," ",J8," ",K8)</f>
        <v>Beneficiar por demanda personas víctimas del conflicto armado con jornada única fortaleciendo las competencias básicas y la formación integral.</v>
      </c>
    </row>
    <row r="9" spans="1:24" ht="112" x14ac:dyDescent="0.2">
      <c r="A9" s="47">
        <v>7</v>
      </c>
      <c r="B9" s="46" t="s">
        <v>95</v>
      </c>
      <c r="C9" s="46" t="s">
        <v>94</v>
      </c>
      <c r="D9" s="46" t="s">
        <v>93</v>
      </c>
      <c r="E9" s="46" t="s">
        <v>12</v>
      </c>
      <c r="F9" s="46" t="s">
        <v>109</v>
      </c>
      <c r="G9" s="46" t="s">
        <v>118</v>
      </c>
      <c r="H9" s="45" t="s">
        <v>117</v>
      </c>
      <c r="I9" s="47" t="s">
        <v>88</v>
      </c>
      <c r="J9" s="46" t="s">
        <v>116</v>
      </c>
      <c r="K9" s="46" t="s">
        <v>115</v>
      </c>
      <c r="L9" s="46" t="s">
        <v>85</v>
      </c>
      <c r="M9" s="46" t="s">
        <v>97</v>
      </c>
      <c r="N9" s="45" t="s">
        <v>83</v>
      </c>
      <c r="O9" s="47" t="s">
        <v>111</v>
      </c>
      <c r="P9" s="46" t="s">
        <v>110</v>
      </c>
      <c r="Q9" s="42">
        <v>11458</v>
      </c>
      <c r="R9" s="54">
        <v>1</v>
      </c>
      <c r="S9" s="41">
        <v>1260237925.91085</v>
      </c>
      <c r="T9" s="40">
        <v>1338155497.2123065</v>
      </c>
      <c r="U9" s="40">
        <v>1338155497.2123065</v>
      </c>
      <c r="V9" s="39">
        <f>U9/T9</f>
        <v>1</v>
      </c>
      <c r="W9" s="38" t="s">
        <v>82</v>
      </c>
      <c r="X9" s="37" t="str">
        <f>CONCATENATE(I9," ",P9," ",J9," ",K9)</f>
        <v>Beneficiar por demanda personas víctimas del conflicto armado con uso del tiempo escolar para el desarrollo y fortalecimiento de habilidades en música, arte, literatura, deporte, ciencia y tecnología, convivencia y formación ciudadana, medio ambiente, lengua extranjera, oralidad, lectura y escritura, entre otros.</v>
      </c>
    </row>
    <row r="10" spans="1:24" ht="112" x14ac:dyDescent="0.2">
      <c r="A10" s="47">
        <v>8</v>
      </c>
      <c r="B10" s="46" t="s">
        <v>95</v>
      </c>
      <c r="C10" s="46" t="s">
        <v>94</v>
      </c>
      <c r="D10" s="46" t="s">
        <v>93</v>
      </c>
      <c r="E10" s="46" t="s">
        <v>12</v>
      </c>
      <c r="F10" s="46" t="s">
        <v>109</v>
      </c>
      <c r="G10" s="46" t="s">
        <v>114</v>
      </c>
      <c r="H10" s="45" t="s">
        <v>113</v>
      </c>
      <c r="I10" s="47" t="s">
        <v>88</v>
      </c>
      <c r="J10" s="46" t="s">
        <v>87</v>
      </c>
      <c r="K10" s="46" t="s">
        <v>112</v>
      </c>
      <c r="L10" s="46" t="s">
        <v>85</v>
      </c>
      <c r="M10" s="46" t="s">
        <v>97</v>
      </c>
      <c r="N10" s="45" t="s">
        <v>83</v>
      </c>
      <c r="O10" s="47" t="s">
        <v>111</v>
      </c>
      <c r="P10" s="46" t="s">
        <v>110</v>
      </c>
      <c r="Q10" s="42">
        <v>2448</v>
      </c>
      <c r="R10" s="54">
        <v>1</v>
      </c>
      <c r="S10" s="41">
        <v>7242958752.3921442</v>
      </c>
      <c r="T10" s="40">
        <v>140608102.79280916</v>
      </c>
      <c r="U10" s="40">
        <v>140600839.30996913</v>
      </c>
      <c r="V10" s="39">
        <f>U10/T10</f>
        <v>0.99994834235939634</v>
      </c>
      <c r="W10" s="38" t="s">
        <v>82</v>
      </c>
      <c r="X10" s="37" t="str">
        <f>CONCATENATE(I10," ",P10," ",J10," ",K10)</f>
        <v>Beneficiar por demanda personas víctima del conflicto armado con el programa de educación media integral, para la generación de mayores oportunidades de exploración, orientación y mejoramiento de competencias básicas, técnicas, tecnológicas, sociales y emocionales.</v>
      </c>
    </row>
    <row r="11" spans="1:24" ht="56" x14ac:dyDescent="0.2">
      <c r="A11" s="47">
        <v>9</v>
      </c>
      <c r="B11" s="46" t="s">
        <v>95</v>
      </c>
      <c r="C11" s="46" t="s">
        <v>94</v>
      </c>
      <c r="D11" s="46" t="s">
        <v>93</v>
      </c>
      <c r="E11" s="46" t="s">
        <v>12</v>
      </c>
      <c r="F11" s="46" t="s">
        <v>109</v>
      </c>
      <c r="G11" s="46" t="s">
        <v>108</v>
      </c>
      <c r="H11" s="45" t="s">
        <v>107</v>
      </c>
      <c r="I11" s="47" t="s">
        <v>88</v>
      </c>
      <c r="J11" s="46" t="s">
        <v>106</v>
      </c>
      <c r="K11" s="46" t="s">
        <v>105</v>
      </c>
      <c r="L11" s="46" t="s">
        <v>85</v>
      </c>
      <c r="M11" s="46" t="s">
        <v>97</v>
      </c>
      <c r="N11" s="45" t="s">
        <v>83</v>
      </c>
      <c r="O11" s="53">
        <v>58686</v>
      </c>
      <c r="P11" s="52">
        <v>58686</v>
      </c>
      <c r="Q11" s="42">
        <v>65367</v>
      </c>
      <c r="R11" s="39">
        <f>+Q11/P11</f>
        <v>1.1138431653205194</v>
      </c>
      <c r="S11" s="51">
        <v>179666853059.16968</v>
      </c>
      <c r="T11" s="50">
        <v>202723900325.52591</v>
      </c>
      <c r="U11" s="50">
        <v>202562582575.59482</v>
      </c>
      <c r="V11" s="49">
        <f>U11/T11</f>
        <v>0.99920424898262095</v>
      </c>
      <c r="W11" s="48" t="s">
        <v>82</v>
      </c>
      <c r="X11" s="37" t="str">
        <f>CONCATENATE(I11," ",P11," ",J11," ",K11)</f>
        <v>Beneficiar 58686 personas víctima del conflicto armado  con las condiciones para garantizar la prestación del servicio educativo.</v>
      </c>
    </row>
    <row r="12" spans="1:24" ht="84" x14ac:dyDescent="0.2">
      <c r="A12" s="47">
        <v>10</v>
      </c>
      <c r="B12" s="46" t="s">
        <v>95</v>
      </c>
      <c r="C12" s="46" t="s">
        <v>94</v>
      </c>
      <c r="D12" s="46" t="s">
        <v>93</v>
      </c>
      <c r="E12" s="46" t="s">
        <v>104</v>
      </c>
      <c r="F12" s="46" t="s">
        <v>103</v>
      </c>
      <c r="G12" s="46" t="s">
        <v>102</v>
      </c>
      <c r="H12" s="45" t="s">
        <v>101</v>
      </c>
      <c r="I12" s="47" t="s">
        <v>100</v>
      </c>
      <c r="J12" s="46" t="s">
        <v>99</v>
      </c>
      <c r="K12" s="46" t="s">
        <v>98</v>
      </c>
      <c r="L12" s="46" t="s">
        <v>85</v>
      </c>
      <c r="M12" s="46" t="s">
        <v>97</v>
      </c>
      <c r="N12" s="45" t="s">
        <v>83</v>
      </c>
      <c r="O12" s="53">
        <v>141</v>
      </c>
      <c r="P12" s="52">
        <v>141</v>
      </c>
      <c r="Q12" s="42">
        <v>141</v>
      </c>
      <c r="R12" s="39">
        <f>+Q12/P12</f>
        <v>1</v>
      </c>
      <c r="S12" s="51">
        <v>951312570.76429904</v>
      </c>
      <c r="T12" s="50">
        <v>1225224632</v>
      </c>
      <c r="U12" s="50">
        <v>1169663965</v>
      </c>
      <c r="V12" s="49">
        <f>U12/T12</f>
        <v>0.95465266894830103</v>
      </c>
      <c r="W12" s="48" t="s">
        <v>96</v>
      </c>
      <c r="X12" s="37" t="str">
        <f>CONCATENATE(I12," ",P12," ",J12," ",K12)</f>
        <v>Apoyar y acompañar 141 colegios en la implementación de la cátedra de la paz con cultura ciudadana, y en el fortalecimiento de los planes de convivencia hacia el reencuentro la reconciliación y la paz.</v>
      </c>
    </row>
    <row r="13" spans="1:24" ht="98" x14ac:dyDescent="0.2">
      <c r="A13" s="47">
        <v>11</v>
      </c>
      <c r="B13" s="46" t="s">
        <v>95</v>
      </c>
      <c r="C13" s="46" t="s">
        <v>94</v>
      </c>
      <c r="D13" s="46" t="s">
        <v>93</v>
      </c>
      <c r="E13" s="46" t="s">
        <v>92</v>
      </c>
      <c r="F13" s="46" t="s">
        <v>91</v>
      </c>
      <c r="G13" s="46" t="s">
        <v>90</v>
      </c>
      <c r="H13" s="45" t="s">
        <v>89</v>
      </c>
      <c r="I13" s="47" t="s">
        <v>88</v>
      </c>
      <c r="J13" s="46" t="s">
        <v>87</v>
      </c>
      <c r="K13" s="46" t="s">
        <v>86</v>
      </c>
      <c r="L13" s="46" t="s">
        <v>85</v>
      </c>
      <c r="M13" s="46" t="s">
        <v>84</v>
      </c>
      <c r="N13" s="45" t="s">
        <v>83</v>
      </c>
      <c r="O13" s="44">
        <v>40</v>
      </c>
      <c r="P13" s="43">
        <v>40</v>
      </c>
      <c r="Q13" s="42">
        <v>51</v>
      </c>
      <c r="R13" s="39">
        <f>+Q13/P13</f>
        <v>1.2749999999999999</v>
      </c>
      <c r="S13" s="41">
        <v>2000000000</v>
      </c>
      <c r="T13" s="40">
        <v>2000000000</v>
      </c>
      <c r="U13" s="40">
        <v>2000000000</v>
      </c>
      <c r="V13" s="39">
        <f>U13/T13</f>
        <v>1</v>
      </c>
      <c r="W13" s="38" t="s">
        <v>82</v>
      </c>
      <c r="X13" s="37" t="str">
        <f>CONCATENATE(I13," ",P13," ",J13," ",K13)</f>
        <v>Beneficiar 40 personas víctima del conflicto armado con educación superior a través del Fondo de Reparación.</v>
      </c>
    </row>
    <row r="15" spans="1:24" x14ac:dyDescent="0.2">
      <c r="S15" s="32"/>
      <c r="T15" s="32"/>
      <c r="U15" s="32"/>
    </row>
    <row r="16" spans="1:24" x14ac:dyDescent="0.2">
      <c r="T16" s="36"/>
      <c r="U16" s="36"/>
    </row>
  </sheetData>
  <autoFilter ref="A2:X13" xr:uid="{00000000-0009-0000-0000-000000000000}"/>
  <mergeCells count="5">
    <mergeCell ref="W1:X1"/>
    <mergeCell ref="A1:H1"/>
    <mergeCell ref="I1:N1"/>
    <mergeCell ref="O1:R1"/>
    <mergeCell ref="S1:V1"/>
  </mergeCells>
  <dataValidations count="2">
    <dataValidation type="decimal" allowBlank="1" showInputMessage="1" showErrorMessage="1" sqref="Q3:Q5 Q7:Q13" xr:uid="{00000000-0002-0000-0000-000001000000}">
      <formula1>0</formula1>
      <formula2>100000000000000000</formula2>
    </dataValidation>
    <dataValidation type="decimal" allowBlank="1" showInputMessage="1" showErrorMessage="1" sqref="U3:U13" xr:uid="{00000000-0002-0000-0000-000000000000}">
      <formula1>0</formula1>
      <formula2>10000000000000000000</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CC410-0D62-CA43-B253-EC129B6D9703}">
  <dimension ref="A1:X16"/>
  <sheetViews>
    <sheetView zoomScale="90" zoomScaleNormal="90" workbookViewId="0">
      <pane xSplit="1" ySplit="1" topLeftCell="B2" activePane="bottomRight" state="frozen"/>
      <selection pane="topRight" activeCell="B1" sqref="B1"/>
      <selection pane="bottomLeft" activeCell="A2" sqref="A2"/>
      <selection pane="bottomRight"/>
    </sheetView>
  </sheetViews>
  <sheetFormatPr baseColWidth="10" defaultColWidth="12.83203125" defaultRowHeight="13" x14ac:dyDescent="0.15"/>
  <cols>
    <col min="1" max="1" width="6.1640625" style="72" customWidth="1"/>
    <col min="2" max="2" width="9" style="72" customWidth="1"/>
    <col min="3" max="3" width="7.33203125" style="72" customWidth="1"/>
    <col min="4" max="4" width="9.33203125" style="72" customWidth="1"/>
    <col min="5" max="5" width="12.33203125" style="72" customWidth="1"/>
    <col min="6" max="6" width="14.5" style="72" customWidth="1"/>
    <col min="7" max="7" width="23" style="72" customWidth="1"/>
    <col min="8" max="8" width="39.83203125" style="72" customWidth="1"/>
    <col min="9" max="9" width="14" style="72" customWidth="1"/>
    <col min="10" max="10" width="12.5" style="72" customWidth="1"/>
    <col min="11" max="11" width="33.83203125" style="72" customWidth="1"/>
    <col min="12" max="12" width="9" style="72" customWidth="1"/>
    <col min="13" max="13" width="15.5" style="72" customWidth="1"/>
    <col min="14" max="14" width="8.6640625" style="72" customWidth="1"/>
    <col min="15" max="15" width="15.5" style="72" customWidth="1"/>
    <col min="16" max="16" width="12.6640625" style="72" customWidth="1"/>
    <col min="17" max="17" width="10.33203125" style="72" customWidth="1"/>
    <col min="18" max="18" width="13.83203125" style="72" customWidth="1"/>
    <col min="19" max="19" width="10.1640625" style="72" customWidth="1"/>
    <col min="20" max="20" width="10.33203125" style="72" customWidth="1"/>
    <col min="21" max="21" width="17.5" style="72" customWidth="1"/>
    <col min="22" max="22" width="18" style="72" customWidth="1"/>
    <col min="23" max="23" width="23.5" style="73" customWidth="1"/>
    <col min="24" max="24" width="25.5" style="72" customWidth="1"/>
    <col min="25" max="16384" width="12.83203125" style="72"/>
  </cols>
  <sheetData>
    <row r="1" spans="1:24" s="90" customFormat="1" ht="67.5" customHeight="1" x14ac:dyDescent="0.15">
      <c r="A1" s="97" t="s">
        <v>159</v>
      </c>
      <c r="B1" s="97" t="s">
        <v>158</v>
      </c>
      <c r="C1" s="97" t="s">
        <v>157</v>
      </c>
      <c r="D1" s="97" t="s">
        <v>156</v>
      </c>
      <c r="E1" s="97" t="s">
        <v>155</v>
      </c>
      <c r="F1" s="97" t="s">
        <v>154</v>
      </c>
      <c r="G1" s="97" t="s">
        <v>153</v>
      </c>
      <c r="H1" s="97" t="s">
        <v>152</v>
      </c>
      <c r="I1" s="96" t="s">
        <v>192</v>
      </c>
      <c r="J1" s="96" t="s">
        <v>191</v>
      </c>
      <c r="K1" s="96" t="s">
        <v>190</v>
      </c>
      <c r="L1" s="95" t="s">
        <v>189</v>
      </c>
      <c r="M1" s="95" t="s">
        <v>188</v>
      </c>
      <c r="N1" s="95" t="s">
        <v>187</v>
      </c>
      <c r="O1" s="95" t="s">
        <v>186</v>
      </c>
      <c r="P1" s="95" t="s">
        <v>147</v>
      </c>
      <c r="Q1" s="95" t="s">
        <v>146</v>
      </c>
      <c r="R1" s="94" t="s">
        <v>185</v>
      </c>
      <c r="S1" s="94" t="s">
        <v>184</v>
      </c>
      <c r="T1" s="94" t="s">
        <v>183</v>
      </c>
      <c r="U1" s="94" t="s">
        <v>182</v>
      </c>
      <c r="V1" s="93" t="s">
        <v>181</v>
      </c>
      <c r="W1" s="92" t="s">
        <v>180</v>
      </c>
      <c r="X1" s="91" t="s">
        <v>179</v>
      </c>
    </row>
    <row r="2" spans="1:24" s="85" customFormat="1" ht="60.75" customHeight="1" x14ac:dyDescent="0.2">
      <c r="A2" s="78">
        <v>1</v>
      </c>
      <c r="B2" s="78" t="s">
        <v>95</v>
      </c>
      <c r="C2" s="78" t="s">
        <v>94</v>
      </c>
      <c r="D2" s="78" t="s">
        <v>93</v>
      </c>
      <c r="E2" s="78" t="s">
        <v>12</v>
      </c>
      <c r="F2" s="78" t="s">
        <v>109</v>
      </c>
      <c r="G2" s="78" t="s">
        <v>135</v>
      </c>
      <c r="H2" s="78" t="s">
        <v>134</v>
      </c>
      <c r="I2" s="78" t="s">
        <v>88</v>
      </c>
      <c r="J2" s="78" t="s">
        <v>87</v>
      </c>
      <c r="K2" s="78" t="s">
        <v>133</v>
      </c>
      <c r="L2" s="46" t="s">
        <v>166</v>
      </c>
      <c r="M2" s="46" t="s">
        <v>165</v>
      </c>
      <c r="N2" s="46" t="s">
        <v>166</v>
      </c>
      <c r="O2" s="46" t="s">
        <v>165</v>
      </c>
      <c r="P2" s="46" t="s">
        <v>97</v>
      </c>
      <c r="Q2" s="46" t="s">
        <v>83</v>
      </c>
      <c r="R2" s="46"/>
      <c r="S2" s="46"/>
      <c r="T2" s="46"/>
      <c r="U2" s="46"/>
      <c r="V2" s="89">
        <v>65367</v>
      </c>
      <c r="W2" s="76">
        <v>66935</v>
      </c>
      <c r="X2" s="75">
        <f>W2/V2</f>
        <v>1.0239876390227485</v>
      </c>
    </row>
    <row r="3" spans="1:24" s="85" customFormat="1" ht="60.75" customHeight="1" x14ac:dyDescent="0.2">
      <c r="A3" s="88" t="s">
        <v>178</v>
      </c>
      <c r="B3" s="88" t="s">
        <v>95</v>
      </c>
      <c r="C3" s="88" t="s">
        <v>94</v>
      </c>
      <c r="D3" s="88" t="s">
        <v>93</v>
      </c>
      <c r="E3" s="88" t="s">
        <v>12</v>
      </c>
      <c r="F3" s="88" t="s">
        <v>109</v>
      </c>
      <c r="G3" s="88" t="s">
        <v>135</v>
      </c>
      <c r="H3" s="88" t="s">
        <v>134</v>
      </c>
      <c r="I3" s="88" t="s">
        <v>88</v>
      </c>
      <c r="J3" s="88" t="s">
        <v>87</v>
      </c>
      <c r="K3" s="88" t="s">
        <v>177</v>
      </c>
      <c r="L3" s="87" t="s">
        <v>166</v>
      </c>
      <c r="M3" s="87" t="s">
        <v>176</v>
      </c>
      <c r="N3" s="87" t="s">
        <v>166</v>
      </c>
      <c r="O3" s="87" t="s">
        <v>171</v>
      </c>
      <c r="P3" s="87" t="s">
        <v>97</v>
      </c>
      <c r="Q3" s="87" t="s">
        <v>83</v>
      </c>
      <c r="R3" s="79"/>
      <c r="S3" s="79"/>
      <c r="T3" s="79"/>
      <c r="U3" s="79"/>
      <c r="V3" s="86" t="s">
        <v>168</v>
      </c>
      <c r="W3" s="76">
        <v>9768</v>
      </c>
      <c r="X3" s="86" t="s">
        <v>168</v>
      </c>
    </row>
    <row r="4" spans="1:24" s="74" customFormat="1" ht="60.75" customHeight="1" x14ac:dyDescent="0.15">
      <c r="A4" s="78">
        <v>2</v>
      </c>
      <c r="B4" s="78" t="s">
        <v>95</v>
      </c>
      <c r="C4" s="78" t="s">
        <v>94</v>
      </c>
      <c r="D4" s="78" t="s">
        <v>93</v>
      </c>
      <c r="E4" s="78" t="s">
        <v>12</v>
      </c>
      <c r="F4" s="78" t="s">
        <v>175</v>
      </c>
      <c r="G4" s="78" t="s">
        <v>130</v>
      </c>
      <c r="H4" s="78" t="s">
        <v>132</v>
      </c>
      <c r="I4" s="78" t="s">
        <v>88</v>
      </c>
      <c r="J4" s="78" t="s">
        <v>87</v>
      </c>
      <c r="K4" s="78" t="s">
        <v>131</v>
      </c>
      <c r="L4" s="46" t="s">
        <v>166</v>
      </c>
      <c r="M4" s="46" t="s">
        <v>165</v>
      </c>
      <c r="N4" s="46" t="s">
        <v>166</v>
      </c>
      <c r="O4" s="46" t="s">
        <v>165</v>
      </c>
      <c r="P4" s="46" t="s">
        <v>97</v>
      </c>
      <c r="Q4" s="46" t="s">
        <v>83</v>
      </c>
      <c r="R4" s="46"/>
      <c r="S4" s="46"/>
      <c r="T4" s="46"/>
      <c r="U4" s="46"/>
      <c r="V4" s="81">
        <v>65367</v>
      </c>
      <c r="W4" s="76">
        <v>65367</v>
      </c>
      <c r="X4" s="75">
        <f>W4/V4</f>
        <v>1</v>
      </c>
    </row>
    <row r="5" spans="1:24" s="74" customFormat="1" ht="60.75" customHeight="1" x14ac:dyDescent="0.15">
      <c r="A5" s="78">
        <v>3</v>
      </c>
      <c r="B5" s="78" t="s">
        <v>95</v>
      </c>
      <c r="C5" s="78" t="s">
        <v>94</v>
      </c>
      <c r="D5" s="78" t="s">
        <v>93</v>
      </c>
      <c r="E5" s="78" t="s">
        <v>12</v>
      </c>
      <c r="F5" s="78" t="s">
        <v>109</v>
      </c>
      <c r="G5" s="78" t="s">
        <v>130</v>
      </c>
      <c r="H5" s="78" t="s">
        <v>129</v>
      </c>
      <c r="I5" s="78" t="s">
        <v>88</v>
      </c>
      <c r="J5" s="78" t="s">
        <v>87</v>
      </c>
      <c r="K5" s="78" t="s">
        <v>128</v>
      </c>
      <c r="L5" s="46" t="s">
        <v>166</v>
      </c>
      <c r="M5" s="46" t="s">
        <v>165</v>
      </c>
      <c r="N5" s="46" t="s">
        <v>166</v>
      </c>
      <c r="O5" s="46" t="s">
        <v>165</v>
      </c>
      <c r="P5" s="46" t="s">
        <v>97</v>
      </c>
      <c r="Q5" s="46" t="s">
        <v>83</v>
      </c>
      <c r="R5" s="46"/>
      <c r="S5" s="46"/>
      <c r="T5" s="46"/>
      <c r="U5" s="46"/>
      <c r="V5" s="77" t="s">
        <v>168</v>
      </c>
      <c r="W5" s="76">
        <v>6576</v>
      </c>
      <c r="X5" s="82" t="s">
        <v>168</v>
      </c>
    </row>
    <row r="6" spans="1:24" s="74" customFormat="1" ht="60.75" customHeight="1" x14ac:dyDescent="0.15">
      <c r="A6" s="78">
        <v>4</v>
      </c>
      <c r="B6" s="78" t="s">
        <v>95</v>
      </c>
      <c r="C6" s="78" t="s">
        <v>94</v>
      </c>
      <c r="D6" s="78" t="s">
        <v>93</v>
      </c>
      <c r="E6" s="78" t="s">
        <v>12</v>
      </c>
      <c r="F6" s="78" t="s">
        <v>109</v>
      </c>
      <c r="G6" s="78" t="s">
        <v>127</v>
      </c>
      <c r="H6" s="78" t="s">
        <v>126</v>
      </c>
      <c r="I6" s="78" t="s">
        <v>174</v>
      </c>
      <c r="J6" s="78" t="s">
        <v>87</v>
      </c>
      <c r="K6" s="78" t="s">
        <v>125</v>
      </c>
      <c r="L6" s="46" t="s">
        <v>166</v>
      </c>
      <c r="M6" s="46" t="s">
        <v>165</v>
      </c>
      <c r="N6" s="46" t="s">
        <v>166</v>
      </c>
      <c r="O6" s="46" t="s">
        <v>165</v>
      </c>
      <c r="P6" s="46" t="s">
        <v>97</v>
      </c>
      <c r="Q6" s="46" t="s">
        <v>83</v>
      </c>
      <c r="R6" s="46"/>
      <c r="S6" s="46"/>
      <c r="T6" s="46"/>
      <c r="U6" s="46"/>
      <c r="V6" s="77" t="s">
        <v>168</v>
      </c>
      <c r="W6" s="76">
        <v>41923</v>
      </c>
      <c r="X6" s="82" t="s">
        <v>168</v>
      </c>
    </row>
    <row r="7" spans="1:24" s="74" customFormat="1" ht="60.75" customHeight="1" x14ac:dyDescent="0.15">
      <c r="A7" s="84" t="s">
        <v>173</v>
      </c>
      <c r="B7" s="84" t="s">
        <v>95</v>
      </c>
      <c r="C7" s="84" t="s">
        <v>94</v>
      </c>
      <c r="D7" s="84" t="s">
        <v>93</v>
      </c>
      <c r="E7" s="84" t="s">
        <v>12</v>
      </c>
      <c r="F7" s="84" t="s">
        <v>109</v>
      </c>
      <c r="G7" s="84" t="s">
        <v>127</v>
      </c>
      <c r="H7" s="84" t="s">
        <v>126</v>
      </c>
      <c r="I7" s="84" t="s">
        <v>172</v>
      </c>
      <c r="J7" s="84" t="s">
        <v>87</v>
      </c>
      <c r="K7" s="84" t="s">
        <v>125</v>
      </c>
      <c r="L7" s="83" t="s">
        <v>166</v>
      </c>
      <c r="M7" s="83" t="s">
        <v>171</v>
      </c>
      <c r="N7" s="83" t="s">
        <v>166</v>
      </c>
      <c r="O7" s="83" t="s">
        <v>171</v>
      </c>
      <c r="P7" s="83" t="s">
        <v>97</v>
      </c>
      <c r="Q7" s="83" t="s">
        <v>83</v>
      </c>
      <c r="R7" s="46"/>
      <c r="S7" s="46"/>
      <c r="T7" s="46"/>
      <c r="U7" s="46"/>
      <c r="V7" s="77" t="s">
        <v>34</v>
      </c>
      <c r="W7" s="76" t="s">
        <v>34</v>
      </c>
      <c r="X7" s="82" t="s">
        <v>168</v>
      </c>
    </row>
    <row r="8" spans="1:24" s="74" customFormat="1" ht="60.75" customHeight="1" x14ac:dyDescent="0.15">
      <c r="A8" s="78">
        <v>5</v>
      </c>
      <c r="B8" s="78" t="s">
        <v>95</v>
      </c>
      <c r="C8" s="78" t="s">
        <v>94</v>
      </c>
      <c r="D8" s="78" t="s">
        <v>93</v>
      </c>
      <c r="E8" s="78" t="s">
        <v>12</v>
      </c>
      <c r="F8" s="78" t="s">
        <v>109</v>
      </c>
      <c r="G8" s="78" t="s">
        <v>124</v>
      </c>
      <c r="H8" s="78" t="s">
        <v>170</v>
      </c>
      <c r="I8" s="78" t="s">
        <v>88</v>
      </c>
      <c r="J8" s="78" t="s">
        <v>122</v>
      </c>
      <c r="K8" s="78" t="s">
        <v>121</v>
      </c>
      <c r="L8" s="46" t="s">
        <v>166</v>
      </c>
      <c r="M8" s="46" t="s">
        <v>165</v>
      </c>
      <c r="N8" s="46" t="s">
        <v>166</v>
      </c>
      <c r="O8" s="46" t="s">
        <v>165</v>
      </c>
      <c r="P8" s="46" t="s">
        <v>97</v>
      </c>
      <c r="Q8" s="46" t="s">
        <v>83</v>
      </c>
      <c r="R8" s="46"/>
      <c r="S8" s="46"/>
      <c r="T8" s="46"/>
      <c r="U8" s="46"/>
      <c r="V8" s="77" t="s">
        <v>168</v>
      </c>
      <c r="W8" s="76">
        <v>1319</v>
      </c>
      <c r="X8" s="82" t="s">
        <v>168</v>
      </c>
    </row>
    <row r="9" spans="1:24" s="74" customFormat="1" ht="60.75" customHeight="1" x14ac:dyDescent="0.15">
      <c r="A9" s="78">
        <v>6</v>
      </c>
      <c r="B9" s="78" t="s">
        <v>95</v>
      </c>
      <c r="C9" s="78" t="s">
        <v>94</v>
      </c>
      <c r="D9" s="78" t="s">
        <v>93</v>
      </c>
      <c r="E9" s="78" t="s">
        <v>12</v>
      </c>
      <c r="F9" s="78" t="s">
        <v>109</v>
      </c>
      <c r="G9" s="78" t="s">
        <v>118</v>
      </c>
      <c r="H9" s="78" t="s">
        <v>120</v>
      </c>
      <c r="I9" s="78" t="s">
        <v>88</v>
      </c>
      <c r="J9" s="78" t="s">
        <v>116</v>
      </c>
      <c r="K9" s="78" t="s">
        <v>119</v>
      </c>
      <c r="L9" s="46" t="s">
        <v>166</v>
      </c>
      <c r="M9" s="46" t="s">
        <v>165</v>
      </c>
      <c r="N9" s="46" t="s">
        <v>166</v>
      </c>
      <c r="O9" s="46" t="s">
        <v>165</v>
      </c>
      <c r="P9" s="46" t="s">
        <v>97</v>
      </c>
      <c r="Q9" s="46" t="s">
        <v>83</v>
      </c>
      <c r="R9" s="46"/>
      <c r="S9" s="46"/>
      <c r="T9" s="46"/>
      <c r="U9" s="46"/>
      <c r="V9" s="77" t="s">
        <v>168</v>
      </c>
      <c r="W9" s="76">
        <v>2710</v>
      </c>
      <c r="X9" s="82" t="s">
        <v>168</v>
      </c>
    </row>
    <row r="10" spans="1:24" s="74" customFormat="1" ht="60.75" customHeight="1" x14ac:dyDescent="0.15">
      <c r="A10" s="78">
        <v>7</v>
      </c>
      <c r="B10" s="78" t="s">
        <v>95</v>
      </c>
      <c r="C10" s="78" t="s">
        <v>94</v>
      </c>
      <c r="D10" s="78" t="s">
        <v>93</v>
      </c>
      <c r="E10" s="78" t="s">
        <v>12</v>
      </c>
      <c r="F10" s="78" t="s">
        <v>109</v>
      </c>
      <c r="G10" s="78" t="s">
        <v>118</v>
      </c>
      <c r="H10" s="78" t="s">
        <v>117</v>
      </c>
      <c r="I10" s="78" t="s">
        <v>88</v>
      </c>
      <c r="J10" s="78" t="s">
        <v>116</v>
      </c>
      <c r="K10" s="78" t="s">
        <v>115</v>
      </c>
      <c r="L10" s="46" t="s">
        <v>166</v>
      </c>
      <c r="M10" s="46" t="s">
        <v>165</v>
      </c>
      <c r="N10" s="46" t="s">
        <v>166</v>
      </c>
      <c r="O10" s="46" t="s">
        <v>165</v>
      </c>
      <c r="P10" s="46" t="s">
        <v>97</v>
      </c>
      <c r="Q10" s="46" t="s">
        <v>83</v>
      </c>
      <c r="R10" s="46"/>
      <c r="S10" s="46"/>
      <c r="T10" s="46"/>
      <c r="U10" s="46"/>
      <c r="V10" s="77" t="s">
        <v>168</v>
      </c>
      <c r="W10" s="76">
        <v>11458</v>
      </c>
      <c r="X10" s="82" t="s">
        <v>168</v>
      </c>
    </row>
    <row r="11" spans="1:24" s="74" customFormat="1" ht="60.75" customHeight="1" x14ac:dyDescent="0.15">
      <c r="A11" s="78">
        <v>8</v>
      </c>
      <c r="B11" s="78" t="s">
        <v>95</v>
      </c>
      <c r="C11" s="78" t="s">
        <v>94</v>
      </c>
      <c r="D11" s="78" t="s">
        <v>93</v>
      </c>
      <c r="E11" s="78" t="s">
        <v>12</v>
      </c>
      <c r="F11" s="78" t="s">
        <v>109</v>
      </c>
      <c r="G11" s="78" t="s">
        <v>114</v>
      </c>
      <c r="H11" s="78" t="s">
        <v>169</v>
      </c>
      <c r="I11" s="78" t="s">
        <v>88</v>
      </c>
      <c r="J11" s="78" t="s">
        <v>87</v>
      </c>
      <c r="K11" s="78" t="s">
        <v>112</v>
      </c>
      <c r="L11" s="46" t="s">
        <v>166</v>
      </c>
      <c r="M11" s="46" t="s">
        <v>165</v>
      </c>
      <c r="N11" s="46" t="s">
        <v>166</v>
      </c>
      <c r="O11" s="46" t="s">
        <v>165</v>
      </c>
      <c r="P11" s="46" t="s">
        <v>97</v>
      </c>
      <c r="Q11" s="46" t="s">
        <v>83</v>
      </c>
      <c r="R11" s="46"/>
      <c r="S11" s="46"/>
      <c r="T11" s="46"/>
      <c r="U11" s="46"/>
      <c r="V11" s="77" t="s">
        <v>168</v>
      </c>
      <c r="W11" s="76">
        <v>2416</v>
      </c>
      <c r="X11" s="82" t="s">
        <v>168</v>
      </c>
    </row>
    <row r="12" spans="1:24" s="74" customFormat="1" ht="60.75" customHeight="1" x14ac:dyDescent="0.15">
      <c r="A12" s="78">
        <v>9</v>
      </c>
      <c r="B12" s="78" t="s">
        <v>95</v>
      </c>
      <c r="C12" s="78" t="s">
        <v>94</v>
      </c>
      <c r="D12" s="78" t="s">
        <v>93</v>
      </c>
      <c r="E12" s="78" t="s">
        <v>12</v>
      </c>
      <c r="F12" s="78" t="s">
        <v>109</v>
      </c>
      <c r="G12" s="78" t="s">
        <v>108</v>
      </c>
      <c r="H12" s="78" t="s">
        <v>107</v>
      </c>
      <c r="I12" s="78" t="s">
        <v>88</v>
      </c>
      <c r="J12" s="78" t="s">
        <v>106</v>
      </c>
      <c r="K12" s="78" t="s">
        <v>105</v>
      </c>
      <c r="L12" s="46" t="s">
        <v>166</v>
      </c>
      <c r="M12" s="46" t="s">
        <v>165</v>
      </c>
      <c r="N12" s="46" t="s">
        <v>166</v>
      </c>
      <c r="O12" s="46" t="s">
        <v>165</v>
      </c>
      <c r="P12" s="46" t="s">
        <v>97</v>
      </c>
      <c r="Q12" s="46" t="s">
        <v>83</v>
      </c>
      <c r="R12" s="46"/>
      <c r="S12" s="46"/>
      <c r="T12" s="46"/>
      <c r="U12" s="46"/>
      <c r="V12" s="81">
        <v>65367</v>
      </c>
      <c r="W12" s="76">
        <v>66935</v>
      </c>
      <c r="X12" s="75">
        <f>W12/V12</f>
        <v>1.0239876390227485</v>
      </c>
    </row>
    <row r="13" spans="1:24" s="74" customFormat="1" ht="60.75" customHeight="1" x14ac:dyDescent="0.15">
      <c r="A13" s="80">
        <v>10</v>
      </c>
      <c r="B13" s="78" t="s">
        <v>95</v>
      </c>
      <c r="C13" s="80" t="s">
        <v>94</v>
      </c>
      <c r="D13" s="80" t="s">
        <v>93</v>
      </c>
      <c r="E13" s="80" t="s">
        <v>104</v>
      </c>
      <c r="F13" s="80" t="s">
        <v>103</v>
      </c>
      <c r="G13" s="80" t="s">
        <v>102</v>
      </c>
      <c r="H13" s="80" t="s">
        <v>101</v>
      </c>
      <c r="I13" s="78" t="s">
        <v>100</v>
      </c>
      <c r="J13" s="78" t="s">
        <v>99</v>
      </c>
      <c r="K13" s="78" t="s">
        <v>98</v>
      </c>
      <c r="L13" s="46" t="s">
        <v>166</v>
      </c>
      <c r="M13" s="79" t="s">
        <v>165</v>
      </c>
      <c r="N13" s="46" t="s">
        <v>166</v>
      </c>
      <c r="O13" s="46" t="s">
        <v>165</v>
      </c>
      <c r="P13" s="46" t="s">
        <v>97</v>
      </c>
      <c r="Q13" s="46" t="s">
        <v>167</v>
      </c>
      <c r="R13" s="46"/>
      <c r="S13" s="46"/>
      <c r="T13" s="46"/>
      <c r="U13" s="46"/>
      <c r="V13" s="77">
        <v>261</v>
      </c>
      <c r="W13" s="76">
        <v>261</v>
      </c>
      <c r="X13" s="75">
        <f>W13/V13</f>
        <v>1</v>
      </c>
    </row>
    <row r="14" spans="1:24" s="74" customFormat="1" ht="60.75" customHeight="1" x14ac:dyDescent="0.15">
      <c r="A14" s="78">
        <v>11</v>
      </c>
      <c r="B14" s="78" t="s">
        <v>95</v>
      </c>
      <c r="C14" s="78" t="s">
        <v>94</v>
      </c>
      <c r="D14" s="78" t="s">
        <v>93</v>
      </c>
      <c r="E14" s="78" t="s">
        <v>92</v>
      </c>
      <c r="F14" s="78" t="s">
        <v>91</v>
      </c>
      <c r="G14" s="78" t="s">
        <v>90</v>
      </c>
      <c r="H14" s="78" t="s">
        <v>89</v>
      </c>
      <c r="I14" s="78" t="s">
        <v>88</v>
      </c>
      <c r="J14" s="78" t="s">
        <v>87</v>
      </c>
      <c r="K14" s="78" t="s">
        <v>86</v>
      </c>
      <c r="L14" s="46" t="s">
        <v>166</v>
      </c>
      <c r="M14" s="46" t="s">
        <v>165</v>
      </c>
      <c r="N14" s="46" t="s">
        <v>166</v>
      </c>
      <c r="O14" s="46" t="s">
        <v>165</v>
      </c>
      <c r="P14" s="46" t="s">
        <v>84</v>
      </c>
      <c r="Q14" s="46" t="s">
        <v>83</v>
      </c>
      <c r="R14" s="46"/>
      <c r="S14" s="46"/>
      <c r="T14" s="46"/>
      <c r="U14" s="46"/>
      <c r="V14" s="77">
        <v>29</v>
      </c>
      <c r="W14" s="76">
        <v>162</v>
      </c>
      <c r="X14" s="75">
        <f>W14/V14</f>
        <v>5.5862068965517242</v>
      </c>
    </row>
    <row r="16" spans="1:24" ht="26.25" customHeight="1" x14ac:dyDescent="0.15"/>
  </sheetData>
  <protectedRanges>
    <protectedRange sqref="W2:W14 V3:X3 E1:F1 E15:F1048576" name="Rango1"/>
    <protectedRange sqref="E2:F14 A3:N3 P3:Q3" name="Rango1_1"/>
  </protectedRanges>
  <dataValidations count="1">
    <dataValidation type="decimal" allowBlank="1" showInputMessage="1" showErrorMessage="1" sqref="W2:W14" xr:uid="{00000000-0002-0000-0000-000000000000}">
      <formula1>0</formula1>
      <formula2>1000000000000</formula2>
    </dataValidation>
  </dataValidations>
  <pageMargins left="0.7" right="0.7" top="0.75" bottom="0.75" header="0.3" footer="0.3"/>
  <pageSetup orientation="portrait" horizontalDpi="429496729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F8C68-B273-C348-99DF-179761282C1B}">
  <dimension ref="A1:M12"/>
  <sheetViews>
    <sheetView zoomScaleNormal="100" workbookViewId="0">
      <pane xSplit="6" ySplit="1" topLeftCell="G2" activePane="bottomRight" state="frozen"/>
      <selection pane="topRight" activeCell="G1" sqref="G1"/>
      <selection pane="bottomLeft" activeCell="A2" sqref="A2"/>
      <selection pane="bottomRight"/>
    </sheetView>
  </sheetViews>
  <sheetFormatPr baseColWidth="10" defaultColWidth="12.83203125" defaultRowHeight="95.25" customHeight="1" x14ac:dyDescent="0.15"/>
  <cols>
    <col min="1" max="1" width="5" style="98" bestFit="1" customWidth="1"/>
    <col min="2" max="2" width="5" style="98" customWidth="1"/>
    <col min="3" max="3" width="10.5" style="98" bestFit="1" customWidth="1"/>
    <col min="4" max="4" width="15" style="98" bestFit="1" customWidth="1"/>
    <col min="5" max="5" width="16.6640625" style="98" bestFit="1" customWidth="1"/>
    <col min="6" max="6" width="19.5" style="98" customWidth="1"/>
    <col min="7" max="7" width="54.83203125" style="98" bestFit="1" customWidth="1"/>
    <col min="8" max="8" width="45.5" style="98" bestFit="1" customWidth="1"/>
    <col min="9" max="9" width="15.1640625" style="98" bestFit="1" customWidth="1"/>
    <col min="10" max="10" width="12.6640625" style="98" bestFit="1" customWidth="1"/>
    <col min="11" max="12" width="20.6640625" style="98" customWidth="1"/>
    <col min="13" max="13" width="22.5" style="98" customWidth="1"/>
    <col min="14" max="16384" width="12.83203125" style="98"/>
  </cols>
  <sheetData>
    <row r="1" spans="1:13" s="126" customFormat="1" ht="95.25" customHeight="1" thickBot="1" x14ac:dyDescent="0.2">
      <c r="A1" s="131" t="s">
        <v>159</v>
      </c>
      <c r="B1" s="130"/>
      <c r="C1" s="128" t="s">
        <v>158</v>
      </c>
      <c r="D1" s="128" t="s">
        <v>155</v>
      </c>
      <c r="E1" s="128" t="s">
        <v>154</v>
      </c>
      <c r="F1" s="128" t="s">
        <v>153</v>
      </c>
      <c r="G1" s="128" t="s">
        <v>152</v>
      </c>
      <c r="H1" s="128" t="s">
        <v>209</v>
      </c>
      <c r="I1" s="128" t="s">
        <v>147</v>
      </c>
      <c r="J1" s="128" t="s">
        <v>146</v>
      </c>
      <c r="K1" s="129" t="s">
        <v>208</v>
      </c>
      <c r="L1" s="128" t="s">
        <v>207</v>
      </c>
      <c r="M1" s="127" t="s">
        <v>206</v>
      </c>
    </row>
    <row r="2" spans="1:13" s="118" customFormat="1" ht="95.25" customHeight="1" x14ac:dyDescent="0.2">
      <c r="A2" s="125">
        <v>1</v>
      </c>
      <c r="B2" s="106">
        <v>364</v>
      </c>
      <c r="C2" s="124" t="s">
        <v>95</v>
      </c>
      <c r="D2" s="124" t="s">
        <v>12</v>
      </c>
      <c r="E2" s="124" t="s">
        <v>109</v>
      </c>
      <c r="F2" s="124" t="s">
        <v>135</v>
      </c>
      <c r="G2" s="124" t="s">
        <v>134</v>
      </c>
      <c r="H2" s="123" t="s">
        <v>205</v>
      </c>
      <c r="I2" s="122" t="s">
        <v>97</v>
      </c>
      <c r="J2" s="122" t="s">
        <v>83</v>
      </c>
      <c r="K2" s="121">
        <v>66935</v>
      </c>
      <c r="L2" s="120">
        <v>68588</v>
      </c>
      <c r="M2" s="119">
        <f>L2/K2</f>
        <v>1.0246956002091581</v>
      </c>
    </row>
    <row r="3" spans="1:13" s="99" customFormat="1" ht="95.25" customHeight="1" x14ac:dyDescent="0.15">
      <c r="A3" s="115">
        <v>2</v>
      </c>
      <c r="B3" s="106">
        <v>365</v>
      </c>
      <c r="C3" s="114" t="s">
        <v>95</v>
      </c>
      <c r="D3" s="114" t="s">
        <v>12</v>
      </c>
      <c r="E3" s="114" t="s">
        <v>175</v>
      </c>
      <c r="F3" s="114" t="s">
        <v>130</v>
      </c>
      <c r="G3" s="114" t="s">
        <v>132</v>
      </c>
      <c r="H3" s="113" t="s">
        <v>204</v>
      </c>
      <c r="I3" s="112" t="s">
        <v>97</v>
      </c>
      <c r="J3" s="112" t="s">
        <v>83</v>
      </c>
      <c r="K3" s="116">
        <v>64611</v>
      </c>
      <c r="L3" s="109">
        <v>68588</v>
      </c>
      <c r="M3" s="108">
        <f>L3/K3</f>
        <v>1.0615529863335964</v>
      </c>
    </row>
    <row r="4" spans="1:13" s="99" customFormat="1" ht="95.25" customHeight="1" x14ac:dyDescent="0.15">
      <c r="A4" s="115">
        <v>3</v>
      </c>
      <c r="B4" s="106">
        <v>366</v>
      </c>
      <c r="C4" s="114" t="s">
        <v>95</v>
      </c>
      <c r="D4" s="114" t="s">
        <v>12</v>
      </c>
      <c r="E4" s="114" t="s">
        <v>109</v>
      </c>
      <c r="F4" s="114" t="s">
        <v>130</v>
      </c>
      <c r="G4" s="114" t="s">
        <v>129</v>
      </c>
      <c r="H4" s="113" t="s">
        <v>203</v>
      </c>
      <c r="I4" s="112" t="s">
        <v>97</v>
      </c>
      <c r="J4" s="112" t="s">
        <v>83</v>
      </c>
      <c r="K4" s="110" t="s">
        <v>168</v>
      </c>
      <c r="L4" s="109">
        <v>12945</v>
      </c>
      <c r="M4" s="117" t="s">
        <v>168</v>
      </c>
    </row>
    <row r="5" spans="1:13" s="99" customFormat="1" ht="95.25" customHeight="1" x14ac:dyDescent="0.15">
      <c r="A5" s="115">
        <v>4</v>
      </c>
      <c r="B5" s="106">
        <v>367</v>
      </c>
      <c r="C5" s="114" t="s">
        <v>95</v>
      </c>
      <c r="D5" s="114" t="s">
        <v>12</v>
      </c>
      <c r="E5" s="114" t="s">
        <v>109</v>
      </c>
      <c r="F5" s="114" t="s">
        <v>127</v>
      </c>
      <c r="G5" s="114" t="s">
        <v>126</v>
      </c>
      <c r="H5" s="113" t="s">
        <v>202</v>
      </c>
      <c r="I5" s="112" t="s">
        <v>97</v>
      </c>
      <c r="J5" s="112" t="s">
        <v>83</v>
      </c>
      <c r="K5" s="110" t="s">
        <v>168</v>
      </c>
      <c r="L5" s="109">
        <v>41211</v>
      </c>
      <c r="M5" s="117" t="s">
        <v>168</v>
      </c>
    </row>
    <row r="6" spans="1:13" s="99" customFormat="1" ht="95.25" customHeight="1" x14ac:dyDescent="0.15">
      <c r="A6" s="115">
        <v>5</v>
      </c>
      <c r="B6" s="106">
        <v>368</v>
      </c>
      <c r="C6" s="114" t="s">
        <v>95</v>
      </c>
      <c r="D6" s="114" t="s">
        <v>12</v>
      </c>
      <c r="E6" s="114" t="s">
        <v>109</v>
      </c>
      <c r="F6" s="114" t="s">
        <v>124</v>
      </c>
      <c r="G6" s="114" t="s">
        <v>201</v>
      </c>
      <c r="H6" s="113" t="s">
        <v>200</v>
      </c>
      <c r="I6" s="112" t="s">
        <v>97</v>
      </c>
      <c r="J6" s="112" t="s">
        <v>83</v>
      </c>
      <c r="K6" s="110" t="s">
        <v>168</v>
      </c>
      <c r="L6" s="109">
        <v>1158</v>
      </c>
      <c r="M6" s="117" t="s">
        <v>168</v>
      </c>
    </row>
    <row r="7" spans="1:13" s="99" customFormat="1" ht="95.25" customHeight="1" x14ac:dyDescent="0.15">
      <c r="A7" s="115">
        <v>6</v>
      </c>
      <c r="B7" s="106">
        <v>369</v>
      </c>
      <c r="C7" s="114" t="s">
        <v>95</v>
      </c>
      <c r="D7" s="114" t="s">
        <v>12</v>
      </c>
      <c r="E7" s="114" t="s">
        <v>109</v>
      </c>
      <c r="F7" s="114" t="s">
        <v>118</v>
      </c>
      <c r="G7" s="114" t="s">
        <v>120</v>
      </c>
      <c r="H7" s="113" t="s">
        <v>199</v>
      </c>
      <c r="I7" s="112" t="s">
        <v>97</v>
      </c>
      <c r="J7" s="112" t="s">
        <v>83</v>
      </c>
      <c r="K7" s="110" t="s">
        <v>168</v>
      </c>
      <c r="L7" s="109">
        <v>3402</v>
      </c>
      <c r="M7" s="117" t="s">
        <v>168</v>
      </c>
    </row>
    <row r="8" spans="1:13" s="99" customFormat="1" ht="95.25" customHeight="1" x14ac:dyDescent="0.15">
      <c r="A8" s="115">
        <v>7</v>
      </c>
      <c r="B8" s="106">
        <v>370</v>
      </c>
      <c r="C8" s="114" t="s">
        <v>95</v>
      </c>
      <c r="D8" s="114" t="s">
        <v>12</v>
      </c>
      <c r="E8" s="114" t="s">
        <v>109</v>
      </c>
      <c r="F8" s="114" t="s">
        <v>118</v>
      </c>
      <c r="G8" s="114" t="s">
        <v>117</v>
      </c>
      <c r="H8" s="113" t="s">
        <v>198</v>
      </c>
      <c r="I8" s="112" t="s">
        <v>97</v>
      </c>
      <c r="J8" s="112" t="s">
        <v>83</v>
      </c>
      <c r="K8" s="110" t="s">
        <v>168</v>
      </c>
      <c r="L8" s="109">
        <v>7089</v>
      </c>
      <c r="M8" s="117" t="s">
        <v>168</v>
      </c>
    </row>
    <row r="9" spans="1:13" s="99" customFormat="1" ht="95.25" customHeight="1" x14ac:dyDescent="0.15">
      <c r="A9" s="115">
        <v>8</v>
      </c>
      <c r="B9" s="106">
        <v>371</v>
      </c>
      <c r="C9" s="114" t="s">
        <v>95</v>
      </c>
      <c r="D9" s="114" t="s">
        <v>12</v>
      </c>
      <c r="E9" s="114" t="s">
        <v>109</v>
      </c>
      <c r="F9" s="114" t="s">
        <v>114</v>
      </c>
      <c r="G9" s="114" t="s">
        <v>197</v>
      </c>
      <c r="H9" s="113" t="s">
        <v>196</v>
      </c>
      <c r="I9" s="112" t="s">
        <v>97</v>
      </c>
      <c r="J9" s="112" t="s">
        <v>83</v>
      </c>
      <c r="K9" s="110" t="s">
        <v>168</v>
      </c>
      <c r="L9" s="109">
        <v>5400</v>
      </c>
      <c r="M9" s="117" t="s">
        <v>168</v>
      </c>
    </row>
    <row r="10" spans="1:13" s="99" customFormat="1" ht="95.25" customHeight="1" x14ac:dyDescent="0.15">
      <c r="A10" s="115">
        <v>9</v>
      </c>
      <c r="B10" s="106">
        <v>372</v>
      </c>
      <c r="C10" s="114" t="s">
        <v>95</v>
      </c>
      <c r="D10" s="114" t="s">
        <v>12</v>
      </c>
      <c r="E10" s="114" t="s">
        <v>109</v>
      </c>
      <c r="F10" s="114" t="s">
        <v>108</v>
      </c>
      <c r="G10" s="114" t="s">
        <v>107</v>
      </c>
      <c r="H10" s="113" t="s">
        <v>195</v>
      </c>
      <c r="I10" s="112" t="s">
        <v>97</v>
      </c>
      <c r="J10" s="112" t="s">
        <v>83</v>
      </c>
      <c r="K10" s="116">
        <v>66935</v>
      </c>
      <c r="L10" s="109">
        <v>68588</v>
      </c>
      <c r="M10" s="108">
        <f>L10/K10</f>
        <v>1.0246956002091581</v>
      </c>
    </row>
    <row r="11" spans="1:13" s="99" customFormat="1" ht="95.25" customHeight="1" x14ac:dyDescent="0.15">
      <c r="A11" s="115">
        <v>10</v>
      </c>
      <c r="B11" s="106">
        <v>373</v>
      </c>
      <c r="C11" s="114" t="s">
        <v>95</v>
      </c>
      <c r="D11" s="114" t="s">
        <v>104</v>
      </c>
      <c r="E11" s="114" t="s">
        <v>103</v>
      </c>
      <c r="F11" s="114" t="s">
        <v>102</v>
      </c>
      <c r="G11" s="114" t="s">
        <v>101</v>
      </c>
      <c r="H11" s="113" t="s">
        <v>194</v>
      </c>
      <c r="I11" s="112" t="s">
        <v>97</v>
      </c>
      <c r="J11" s="111" t="s">
        <v>167</v>
      </c>
      <c r="K11" s="110">
        <v>363</v>
      </c>
      <c r="L11" s="109">
        <v>360</v>
      </c>
      <c r="M11" s="108">
        <f>L11/K11</f>
        <v>0.99173553719008267</v>
      </c>
    </row>
    <row r="12" spans="1:13" s="99" customFormat="1" ht="95.25" customHeight="1" thickBot="1" x14ac:dyDescent="0.2">
      <c r="A12" s="107">
        <v>11</v>
      </c>
      <c r="B12" s="106">
        <v>374</v>
      </c>
      <c r="C12" s="105" t="s">
        <v>95</v>
      </c>
      <c r="D12" s="105" t="s">
        <v>92</v>
      </c>
      <c r="E12" s="105" t="s">
        <v>91</v>
      </c>
      <c r="F12" s="105" t="s">
        <v>90</v>
      </c>
      <c r="G12" s="105" t="s">
        <v>89</v>
      </c>
      <c r="H12" s="104" t="s">
        <v>193</v>
      </c>
      <c r="I12" s="103" t="s">
        <v>84</v>
      </c>
      <c r="J12" s="103" t="s">
        <v>83</v>
      </c>
      <c r="K12" s="102">
        <v>29</v>
      </c>
      <c r="L12" s="101">
        <v>246</v>
      </c>
      <c r="M12" s="100">
        <f>L12/K12</f>
        <v>8.4827586206896548</v>
      </c>
    </row>
  </sheetData>
  <protectedRanges>
    <protectedRange sqref="D1:E1048576 L2:L12" name="Rango1"/>
  </protectedRanges>
  <autoFilter ref="A1:M12" xr:uid="{00000000-0009-0000-0000-000000000000}"/>
  <dataValidations count="1">
    <dataValidation type="decimal" allowBlank="1" showInputMessage="1" showErrorMessage="1" sqref="L2:L12" xr:uid="{00000000-0002-0000-0000-000000000000}">
      <formula1>0</formula1>
      <formula2>1000000000000</formula2>
    </dataValidation>
  </dataValidations>
  <pageMargins left="0.7" right="0.7" top="0.75" bottom="0.75" header="0.3" footer="0.3"/>
  <pageSetup orientation="portrait" horizont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8843D-0C8E-2649-BD94-C4FE622BDF44}">
  <dimension ref="A1:AL70"/>
  <sheetViews>
    <sheetView showGridLines="0" zoomScale="75" zoomScaleNormal="75" workbookViewId="0">
      <selection sqref="A1:L4"/>
    </sheetView>
  </sheetViews>
  <sheetFormatPr baseColWidth="10" defaultColWidth="11.5" defaultRowHeight="14" x14ac:dyDescent="0.15"/>
  <cols>
    <col min="1" max="1" width="6.5" style="134" customWidth="1"/>
    <col min="2" max="2" width="15.1640625" style="132" customWidth="1"/>
    <col min="3" max="3" width="16" style="132" customWidth="1"/>
    <col min="4" max="4" width="13.33203125" style="132" customWidth="1"/>
    <col min="5" max="5" width="49.83203125" style="132" bestFit="1" customWidth="1"/>
    <col min="6" max="6" width="67" style="132" customWidth="1"/>
    <col min="7" max="7" width="28.33203125" style="132" customWidth="1"/>
    <col min="8" max="8" width="18.33203125" style="133" customWidth="1"/>
    <col min="9" max="9" width="19.5" style="133" customWidth="1"/>
    <col min="10" max="10" width="17" style="132" customWidth="1"/>
    <col min="11" max="11" width="16.5" style="132" customWidth="1"/>
    <col min="12" max="12" width="22.33203125" style="132" customWidth="1"/>
    <col min="13" max="13" width="21.83203125" style="132" bestFit="1" customWidth="1"/>
    <col min="14" max="16384" width="11.5" style="132"/>
  </cols>
  <sheetData>
    <row r="1" spans="1:38" x14ac:dyDescent="0.15">
      <c r="A1" s="160"/>
      <c r="B1" s="160"/>
      <c r="C1" s="160"/>
      <c r="D1" s="160"/>
      <c r="E1" s="160"/>
      <c r="F1" s="160"/>
      <c r="G1" s="160"/>
      <c r="H1" s="160"/>
      <c r="I1" s="160"/>
      <c r="J1" s="160"/>
      <c r="K1" s="160"/>
      <c r="L1" s="160"/>
    </row>
    <row r="2" spans="1:38" x14ac:dyDescent="0.15">
      <c r="A2" s="160"/>
      <c r="B2" s="160"/>
      <c r="C2" s="160"/>
      <c r="D2" s="160"/>
      <c r="E2" s="160"/>
      <c r="F2" s="160"/>
      <c r="G2" s="160"/>
      <c r="H2" s="160"/>
      <c r="I2" s="160"/>
      <c r="J2" s="160"/>
      <c r="K2" s="160"/>
      <c r="L2" s="160"/>
    </row>
    <row r="3" spans="1:38" x14ac:dyDescent="0.15">
      <c r="A3" s="160"/>
      <c r="B3" s="160"/>
      <c r="C3" s="160"/>
      <c r="D3" s="160"/>
      <c r="E3" s="160"/>
      <c r="F3" s="160"/>
      <c r="G3" s="160"/>
      <c r="H3" s="160"/>
      <c r="I3" s="160"/>
      <c r="J3" s="160"/>
      <c r="K3" s="160"/>
      <c r="L3" s="160"/>
    </row>
    <row r="4" spans="1:38" x14ac:dyDescent="0.15">
      <c r="A4" s="160"/>
      <c r="B4" s="160"/>
      <c r="C4" s="160"/>
      <c r="D4" s="160"/>
      <c r="E4" s="160"/>
      <c r="F4" s="160"/>
      <c r="G4" s="160"/>
      <c r="H4" s="160"/>
      <c r="I4" s="160"/>
      <c r="J4" s="160"/>
      <c r="K4" s="160"/>
      <c r="L4" s="160"/>
    </row>
    <row r="5" spans="1:38" ht="37" customHeight="1" thickBot="1" x14ac:dyDescent="0.2">
      <c r="A5" s="159" t="s">
        <v>262</v>
      </c>
      <c r="B5" s="159"/>
      <c r="C5" s="159"/>
      <c r="D5" s="159"/>
      <c r="E5" s="159"/>
      <c r="F5" s="159"/>
      <c r="G5" s="159"/>
      <c r="H5" s="159"/>
      <c r="I5" s="159"/>
      <c r="J5" s="159"/>
      <c r="K5" s="158"/>
      <c r="L5" s="158"/>
      <c r="M5" s="157"/>
      <c r="N5" s="157"/>
      <c r="O5" s="157"/>
      <c r="P5" s="157"/>
      <c r="Q5" s="157"/>
      <c r="R5" s="157"/>
      <c r="S5" s="157"/>
    </row>
    <row r="6" spans="1:38" s="133" customFormat="1" ht="122.25" customHeight="1" x14ac:dyDescent="0.15">
      <c r="A6" s="156" t="s">
        <v>261</v>
      </c>
      <c r="B6" s="155" t="s">
        <v>158</v>
      </c>
      <c r="C6" s="155" t="s">
        <v>155</v>
      </c>
      <c r="D6" s="155" t="s">
        <v>154</v>
      </c>
      <c r="E6" s="154" t="s">
        <v>259</v>
      </c>
      <c r="F6" s="153" t="s">
        <v>258</v>
      </c>
      <c r="G6" s="152" t="s">
        <v>256</v>
      </c>
      <c r="H6" s="152" t="s">
        <v>255</v>
      </c>
      <c r="I6" s="152" t="s">
        <v>254</v>
      </c>
      <c r="J6" s="152" t="s">
        <v>253</v>
      </c>
      <c r="K6" s="152" t="s">
        <v>252</v>
      </c>
      <c r="L6" s="152" t="s">
        <v>251</v>
      </c>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row>
    <row r="7" spans="1:38" ht="165.75" customHeight="1" x14ac:dyDescent="0.15">
      <c r="A7" s="147">
        <v>675</v>
      </c>
      <c r="B7" s="146" t="s">
        <v>223</v>
      </c>
      <c r="C7" s="144" t="s">
        <v>228</v>
      </c>
      <c r="D7" s="144" t="s">
        <v>227</v>
      </c>
      <c r="E7" s="144" t="s">
        <v>250</v>
      </c>
      <c r="F7" s="144" t="s">
        <v>249</v>
      </c>
      <c r="G7" s="151">
        <v>1311427085.3197601</v>
      </c>
      <c r="H7" s="142">
        <f>+[1]Hoja6!$I$56</f>
        <v>2508468917.5219998</v>
      </c>
      <c r="I7" s="142">
        <f>+[1]Hoja6!$L$56</f>
        <v>2026615723.5100002</v>
      </c>
      <c r="J7" s="141">
        <f>I7/H7</f>
        <v>0.80790944203207427</v>
      </c>
      <c r="K7" s="140" t="s">
        <v>218</v>
      </c>
      <c r="L7" s="4" t="s">
        <v>248</v>
      </c>
      <c r="AL7" s="148" t="s">
        <v>247</v>
      </c>
    </row>
    <row r="8" spans="1:38" ht="99.75" customHeight="1" x14ac:dyDescent="0.15">
      <c r="A8" s="147">
        <v>676</v>
      </c>
      <c r="B8" s="146" t="s">
        <v>223</v>
      </c>
      <c r="C8" s="144" t="s">
        <v>228</v>
      </c>
      <c r="D8" s="144" t="s">
        <v>227</v>
      </c>
      <c r="E8" s="144" t="s">
        <v>243</v>
      </c>
      <c r="F8" s="144" t="s">
        <v>246</v>
      </c>
      <c r="G8" s="149">
        <v>9219831541.9630203</v>
      </c>
      <c r="H8" s="142">
        <f>+[1]Hoja6!$I$58</f>
        <v>12156086215.550001</v>
      </c>
      <c r="I8" s="142">
        <f>+[1]Hoja6!$L$58</f>
        <v>9238145704.1259995</v>
      </c>
      <c r="J8" s="141">
        <f>I8/H8</f>
        <v>0.75996052843954109</v>
      </c>
      <c r="K8" s="140" t="s">
        <v>218</v>
      </c>
      <c r="L8" s="4" t="s">
        <v>245</v>
      </c>
      <c r="M8" s="150"/>
      <c r="AL8" s="148" t="s">
        <v>244</v>
      </c>
    </row>
    <row r="9" spans="1:38" ht="99.75" customHeight="1" x14ac:dyDescent="0.15">
      <c r="A9" s="147">
        <v>677</v>
      </c>
      <c r="B9" s="146" t="s">
        <v>223</v>
      </c>
      <c r="C9" s="144" t="s">
        <v>228</v>
      </c>
      <c r="D9" s="144" t="s">
        <v>227</v>
      </c>
      <c r="E9" s="144" t="s">
        <v>243</v>
      </c>
      <c r="F9" s="143" t="s">
        <v>242</v>
      </c>
      <c r="G9" s="149">
        <v>7964917814.9874096</v>
      </c>
      <c r="H9" s="142">
        <f>+[1]Hoja6!$I$60</f>
        <v>3865522138.3899999</v>
      </c>
      <c r="I9" s="142">
        <f>+[1]Hoja6!$L$60</f>
        <v>3654675476.296</v>
      </c>
      <c r="J9" s="141">
        <f>I9/H9</f>
        <v>0.94545454545454544</v>
      </c>
      <c r="K9" s="140" t="s">
        <v>218</v>
      </c>
      <c r="L9" s="4" t="s">
        <v>241</v>
      </c>
      <c r="AL9" s="148" t="s">
        <v>240</v>
      </c>
    </row>
    <row r="10" spans="1:38" ht="99.75" customHeight="1" x14ac:dyDescent="0.15">
      <c r="A10" s="147">
        <v>678</v>
      </c>
      <c r="B10" s="146" t="s">
        <v>223</v>
      </c>
      <c r="C10" s="144" t="s">
        <v>228</v>
      </c>
      <c r="D10" s="144" t="s">
        <v>227</v>
      </c>
      <c r="E10" s="144" t="s">
        <v>239</v>
      </c>
      <c r="F10" s="143" t="s">
        <v>238</v>
      </c>
      <c r="G10" s="137">
        <v>692821435.64296317</v>
      </c>
      <c r="H10" s="142">
        <f>+[1]Hoja6!$I$65</f>
        <v>694725227.63999999</v>
      </c>
      <c r="I10" s="142">
        <f>+[1]Hoja6!$L$65</f>
        <v>249637381.80000001</v>
      </c>
      <c r="J10" s="141">
        <f>I10/H10</f>
        <v>0.35933254165538914</v>
      </c>
      <c r="K10" s="140" t="s">
        <v>218</v>
      </c>
      <c r="L10" s="4" t="s">
        <v>237</v>
      </c>
      <c r="AL10" s="148" t="s">
        <v>236</v>
      </c>
    </row>
    <row r="11" spans="1:38" ht="99.75" customHeight="1" x14ac:dyDescent="0.15">
      <c r="A11" s="147">
        <v>679</v>
      </c>
      <c r="B11" s="146" t="s">
        <v>223</v>
      </c>
      <c r="C11" s="144" t="s">
        <v>228</v>
      </c>
      <c r="D11" s="144" t="s">
        <v>227</v>
      </c>
      <c r="E11" s="144" t="s">
        <v>235</v>
      </c>
      <c r="F11" s="143" t="s">
        <v>234</v>
      </c>
      <c r="G11" s="137">
        <v>1380416953.0669999</v>
      </c>
      <c r="H11" s="142">
        <f>+[1]Hoja6!$I$67</f>
        <v>1388965062.5839999</v>
      </c>
      <c r="I11" s="142">
        <f>+[1]Hoja6!$L$67</f>
        <v>1380238858.3279998</v>
      </c>
      <c r="J11" s="141">
        <f>I11/H11</f>
        <v>0.99371747750100636</v>
      </c>
      <c r="K11" s="140" t="s">
        <v>218</v>
      </c>
      <c r="L11" s="137" t="s">
        <v>233</v>
      </c>
      <c r="AL11" s="148" t="s">
        <v>218</v>
      </c>
    </row>
    <row r="12" spans="1:38" ht="99.75" customHeight="1" x14ac:dyDescent="0.15">
      <c r="A12" s="147">
        <v>680</v>
      </c>
      <c r="B12" s="146" t="s">
        <v>223</v>
      </c>
      <c r="C12" s="144" t="s">
        <v>228</v>
      </c>
      <c r="D12" s="144" t="s">
        <v>227</v>
      </c>
      <c r="E12" s="144" t="s">
        <v>232</v>
      </c>
      <c r="F12" s="143" t="s">
        <v>231</v>
      </c>
      <c r="G12" s="137">
        <v>1658457671.1334002</v>
      </c>
      <c r="H12" s="142">
        <f>+[1]Hoja6!$I$69</f>
        <v>1698562891.2199998</v>
      </c>
      <c r="I12" s="142">
        <f>+[1]Hoja6!$L$69</f>
        <v>1691308665.3399999</v>
      </c>
      <c r="J12" s="141">
        <f>I12/H12</f>
        <v>0.99572919794874981</v>
      </c>
      <c r="K12" s="140" t="s">
        <v>218</v>
      </c>
      <c r="L12" s="137"/>
    </row>
    <row r="13" spans="1:38" ht="116.25" customHeight="1" x14ac:dyDescent="0.15">
      <c r="A13" s="147">
        <v>681</v>
      </c>
      <c r="B13" s="146" t="s">
        <v>223</v>
      </c>
      <c r="C13" s="144" t="s">
        <v>228</v>
      </c>
      <c r="D13" s="144" t="s">
        <v>227</v>
      </c>
      <c r="E13" s="144" t="s">
        <v>230</v>
      </c>
      <c r="F13" s="143" t="s">
        <v>229</v>
      </c>
      <c r="G13" s="137">
        <v>935131335.27469432</v>
      </c>
      <c r="H13" s="142">
        <f>+[1]Hoja6!$I$71</f>
        <v>959825759.07599998</v>
      </c>
      <c r="I13" s="142">
        <f>+[1]Hoja6!$L$71</f>
        <v>956116137.16799998</v>
      </c>
      <c r="J13" s="141">
        <f>I13/H13</f>
        <v>0.99613510903106917</v>
      </c>
      <c r="K13" s="140" t="s">
        <v>218</v>
      </c>
      <c r="L13" s="137"/>
    </row>
    <row r="14" spans="1:38" ht="99.75" customHeight="1" x14ac:dyDescent="0.15">
      <c r="A14" s="147">
        <v>682</v>
      </c>
      <c r="B14" s="146" t="s">
        <v>223</v>
      </c>
      <c r="C14" s="145" t="s">
        <v>228</v>
      </c>
      <c r="D14" s="144" t="s">
        <v>227</v>
      </c>
      <c r="E14" s="144" t="s">
        <v>226</v>
      </c>
      <c r="F14" s="143" t="s">
        <v>225</v>
      </c>
      <c r="G14" s="137"/>
      <c r="H14" s="142"/>
      <c r="I14" s="142"/>
      <c r="J14" s="141" t="e">
        <f>I14/H14</f>
        <v>#DIV/0!</v>
      </c>
      <c r="K14" s="140" t="s">
        <v>218</v>
      </c>
      <c r="L14" s="137" t="s">
        <v>224</v>
      </c>
    </row>
    <row r="15" spans="1:38" ht="99.75" customHeight="1" x14ac:dyDescent="0.15">
      <c r="A15" s="147">
        <v>683</v>
      </c>
      <c r="B15" s="146" t="s">
        <v>223</v>
      </c>
      <c r="C15" s="145" t="s">
        <v>222</v>
      </c>
      <c r="D15" s="144" t="s">
        <v>221</v>
      </c>
      <c r="E15" s="144" t="s">
        <v>220</v>
      </c>
      <c r="F15" s="143" t="s">
        <v>219</v>
      </c>
      <c r="G15" s="137">
        <v>100030025.77313071</v>
      </c>
      <c r="H15" s="142">
        <f>+[1]Hoja6!$I$75</f>
        <v>100966893</v>
      </c>
      <c r="I15" s="142">
        <f>+[1]Hoja6!$L$75</f>
        <v>100364997.24599999</v>
      </c>
      <c r="J15" s="141">
        <f>I15/H15</f>
        <v>0.99403868202619639</v>
      </c>
      <c r="K15" s="140" t="s">
        <v>218</v>
      </c>
      <c r="L15" s="137"/>
    </row>
    <row r="16" spans="1:38" x14ac:dyDescent="0.15">
      <c r="A16" s="135"/>
      <c r="B16" s="135"/>
      <c r="C16" s="135"/>
      <c r="D16" s="135"/>
      <c r="E16" s="135"/>
      <c r="F16" s="135"/>
      <c r="G16" s="135">
        <f>SUM(G7:G15)</f>
        <v>23263033863.161377</v>
      </c>
      <c r="H16" s="138">
        <f>SUM(H7:H15)</f>
        <v>23373123104.982002</v>
      </c>
      <c r="I16" s="138">
        <f>SUM(I7:I15)</f>
        <v>19297102943.813995</v>
      </c>
      <c r="J16" s="135"/>
      <c r="K16" s="135"/>
      <c r="L16" s="135"/>
    </row>
    <row r="17" spans="1:12" x14ac:dyDescent="0.15">
      <c r="A17" s="135"/>
      <c r="B17" s="135"/>
      <c r="C17" s="135"/>
      <c r="D17" s="135"/>
      <c r="E17" s="135"/>
      <c r="F17" s="135"/>
      <c r="G17" s="135"/>
      <c r="H17" s="135"/>
      <c r="I17" s="135"/>
      <c r="J17" s="135"/>
      <c r="K17" s="135"/>
      <c r="L17" s="135"/>
    </row>
    <row r="18" spans="1:12" x14ac:dyDescent="0.15">
      <c r="A18" s="135"/>
      <c r="B18" s="135"/>
      <c r="C18" s="135"/>
      <c r="D18" s="135"/>
      <c r="E18" s="135"/>
      <c r="F18" s="135"/>
      <c r="G18" s="135"/>
      <c r="H18" s="135"/>
      <c r="I18" s="135"/>
      <c r="J18" s="135"/>
      <c r="K18" s="135"/>
      <c r="L18" s="135"/>
    </row>
    <row r="19" spans="1:12" x14ac:dyDescent="0.15">
      <c r="A19" s="135"/>
      <c r="B19" s="135"/>
      <c r="C19" s="135"/>
      <c r="D19" s="135"/>
      <c r="E19" s="135"/>
      <c r="F19" s="135"/>
      <c r="G19" s="135"/>
      <c r="H19" s="135"/>
      <c r="I19" s="135"/>
      <c r="J19" s="135"/>
      <c r="K19" s="135"/>
      <c r="L19" s="135"/>
    </row>
    <row r="20" spans="1:12" x14ac:dyDescent="0.15">
      <c r="A20" s="135"/>
      <c r="B20" s="135"/>
      <c r="C20" s="135"/>
      <c r="D20" s="135"/>
      <c r="E20" s="135"/>
      <c r="F20" s="135"/>
      <c r="G20" s="135"/>
      <c r="H20" s="135"/>
      <c r="I20" s="135"/>
      <c r="J20" s="135"/>
      <c r="K20" s="135"/>
      <c r="L20" s="135"/>
    </row>
    <row r="21" spans="1:12" x14ac:dyDescent="0.15">
      <c r="A21" s="135"/>
      <c r="B21" s="135"/>
      <c r="C21" s="135"/>
      <c r="D21" s="135"/>
      <c r="E21" s="135"/>
      <c r="F21" s="135"/>
      <c r="G21" s="135"/>
      <c r="H21" s="135"/>
      <c r="I21" s="135"/>
      <c r="J21" s="135"/>
      <c r="K21" s="135"/>
      <c r="L21" s="135"/>
    </row>
    <row r="22" spans="1:12" x14ac:dyDescent="0.15">
      <c r="A22" s="135"/>
      <c r="B22" s="135"/>
      <c r="C22" s="135"/>
      <c r="D22" s="135"/>
      <c r="E22" s="135"/>
      <c r="F22" s="135"/>
      <c r="G22" s="135"/>
      <c r="H22" s="135"/>
      <c r="I22" s="135"/>
      <c r="J22" s="135"/>
      <c r="K22" s="135"/>
      <c r="L22" s="135"/>
    </row>
    <row r="23" spans="1:12" hidden="1" x14ac:dyDescent="0.15">
      <c r="A23" s="135"/>
      <c r="B23" s="135"/>
      <c r="C23" s="135"/>
      <c r="D23" s="135"/>
      <c r="E23" s="135"/>
      <c r="F23" s="135"/>
      <c r="G23" s="135"/>
      <c r="H23" s="135"/>
      <c r="I23" s="135"/>
      <c r="J23" s="135"/>
      <c r="K23" s="135"/>
      <c r="L23" s="135"/>
    </row>
    <row r="24" spans="1:12" ht="16" hidden="1" x14ac:dyDescent="0.15">
      <c r="A24" s="135"/>
      <c r="B24" s="135"/>
      <c r="C24" s="135"/>
      <c r="D24" s="135"/>
      <c r="E24" s="135"/>
      <c r="F24" s="135"/>
      <c r="G24" s="137" t="s">
        <v>217</v>
      </c>
      <c r="H24" s="139">
        <v>62072120526</v>
      </c>
      <c r="I24" s="138"/>
      <c r="J24" s="138"/>
      <c r="K24" s="135"/>
      <c r="L24" s="135"/>
    </row>
    <row r="25" spans="1:12" ht="16" hidden="1" x14ac:dyDescent="0.15">
      <c r="A25" s="135"/>
      <c r="B25" s="135"/>
      <c r="C25" s="135"/>
      <c r="D25" s="135"/>
      <c r="E25" s="135"/>
      <c r="F25" s="135"/>
      <c r="G25" s="137" t="s">
        <v>216</v>
      </c>
      <c r="H25" s="139">
        <v>23921627320</v>
      </c>
      <c r="I25" s="138"/>
      <c r="J25" s="138"/>
      <c r="K25" s="135"/>
      <c r="L25" s="135"/>
    </row>
    <row r="26" spans="1:12" ht="15" hidden="1" x14ac:dyDescent="0.15">
      <c r="A26" s="135"/>
      <c r="B26" s="135"/>
      <c r="C26" s="135"/>
      <c r="D26" s="135"/>
      <c r="E26" s="135"/>
      <c r="F26" s="135"/>
      <c r="G26" s="137" t="s">
        <v>215</v>
      </c>
      <c r="H26" s="136">
        <f>SUM(H24:H25)</f>
        <v>85993747846</v>
      </c>
      <c r="I26" s="138">
        <f>+H26*0.996</f>
        <v>85649772854.615997</v>
      </c>
      <c r="J26" s="138" t="s">
        <v>214</v>
      </c>
      <c r="K26" s="135"/>
      <c r="L26" s="135"/>
    </row>
    <row r="27" spans="1:12" ht="15" hidden="1" x14ac:dyDescent="0.15">
      <c r="A27" s="135"/>
      <c r="B27" s="135"/>
      <c r="C27" s="135"/>
      <c r="D27" s="135"/>
      <c r="E27" s="135"/>
      <c r="F27" s="135"/>
      <c r="G27" s="135"/>
      <c r="H27" s="138"/>
      <c r="I27" s="138">
        <f>+H26*0.004</f>
        <v>343974991.384</v>
      </c>
      <c r="J27" s="138" t="s">
        <v>213</v>
      </c>
      <c r="K27" s="135"/>
      <c r="L27" s="135"/>
    </row>
    <row r="28" spans="1:12" hidden="1" x14ac:dyDescent="0.15">
      <c r="A28" s="135"/>
      <c r="B28" s="135"/>
      <c r="C28" s="135"/>
      <c r="D28" s="135"/>
      <c r="E28" s="135"/>
      <c r="F28" s="135"/>
      <c r="G28" s="135"/>
      <c r="H28" s="138"/>
      <c r="I28" s="138">
        <f>+I27+I26</f>
        <v>85993747846</v>
      </c>
      <c r="J28" s="138"/>
      <c r="K28" s="135"/>
      <c r="L28" s="135"/>
    </row>
    <row r="29" spans="1:12" hidden="1" x14ac:dyDescent="0.15">
      <c r="A29" s="135"/>
      <c r="B29" s="135"/>
      <c r="C29" s="135"/>
      <c r="D29" s="135"/>
      <c r="E29" s="135"/>
      <c r="F29" s="135"/>
      <c r="G29" s="135"/>
      <c r="H29" s="135"/>
      <c r="I29" s="135"/>
      <c r="J29" s="135"/>
      <c r="K29" s="135"/>
      <c r="L29" s="135"/>
    </row>
    <row r="30" spans="1:12" ht="15" hidden="1" x14ac:dyDescent="0.15">
      <c r="A30" s="135"/>
      <c r="B30" s="135"/>
      <c r="C30" s="135"/>
      <c r="D30" s="135"/>
      <c r="E30" s="135"/>
      <c r="F30" s="135"/>
      <c r="G30" s="137" t="s">
        <v>212</v>
      </c>
      <c r="H30" s="136" t="e">
        <f>+#REF!*0.996</f>
        <v>#REF!</v>
      </c>
      <c r="I30" s="135"/>
      <c r="J30" s="135"/>
      <c r="K30" s="135"/>
      <c r="L30" s="135"/>
    </row>
    <row r="31" spans="1:12" ht="15" hidden="1" x14ac:dyDescent="0.15">
      <c r="A31" s="135"/>
      <c r="B31" s="135"/>
      <c r="C31" s="135"/>
      <c r="D31" s="135"/>
      <c r="E31" s="135"/>
      <c r="F31" s="135"/>
      <c r="G31" s="137" t="s">
        <v>211</v>
      </c>
      <c r="H31" s="136" t="e">
        <f>+#REF!*0.004</f>
        <v>#REF!</v>
      </c>
      <c r="I31" s="135"/>
      <c r="J31" s="135"/>
      <c r="K31" s="135"/>
      <c r="L31" s="135"/>
    </row>
    <row r="32" spans="1:12" ht="15" hidden="1" x14ac:dyDescent="0.15">
      <c r="A32" s="135"/>
      <c r="B32" s="135"/>
      <c r="C32" s="135"/>
      <c r="D32" s="135"/>
      <c r="E32" s="135"/>
      <c r="F32" s="135"/>
      <c r="G32" s="137" t="s">
        <v>210</v>
      </c>
      <c r="H32" s="136" t="e">
        <f>+H31+H30</f>
        <v>#REF!</v>
      </c>
      <c r="I32" s="135"/>
      <c r="J32" s="135"/>
      <c r="K32" s="135"/>
      <c r="L32" s="135"/>
    </row>
    <row r="33" spans="1:12" hidden="1" x14ac:dyDescent="0.15">
      <c r="A33" s="135"/>
      <c r="B33" s="135"/>
      <c r="C33" s="135"/>
      <c r="D33" s="135"/>
      <c r="E33" s="135"/>
      <c r="F33" s="135"/>
      <c r="G33" s="135"/>
      <c r="H33" s="135"/>
      <c r="I33" s="135"/>
      <c r="J33" s="135"/>
      <c r="K33" s="135"/>
      <c r="L33" s="135"/>
    </row>
    <row r="34" spans="1:12" hidden="1" x14ac:dyDescent="0.15">
      <c r="A34" s="135"/>
      <c r="B34" s="135"/>
      <c r="C34" s="135"/>
      <c r="D34" s="135"/>
      <c r="E34" s="135"/>
      <c r="F34" s="135"/>
      <c r="G34" s="135"/>
      <c r="H34" s="135"/>
      <c r="I34" s="135"/>
      <c r="J34" s="135"/>
      <c r="K34" s="135"/>
      <c r="L34" s="135"/>
    </row>
    <row r="35" spans="1:12" hidden="1" x14ac:dyDescent="0.15">
      <c r="A35" s="135"/>
      <c r="B35" s="135"/>
      <c r="C35" s="135"/>
      <c r="D35" s="135"/>
      <c r="E35" s="135"/>
      <c r="F35" s="135"/>
      <c r="G35" s="135"/>
      <c r="H35" s="135"/>
      <c r="I35" s="135"/>
      <c r="J35" s="135"/>
      <c r="K35" s="135"/>
      <c r="L35" s="135"/>
    </row>
    <row r="36" spans="1:12" hidden="1" x14ac:dyDescent="0.15">
      <c r="A36" s="135"/>
      <c r="B36" s="135"/>
      <c r="C36" s="135"/>
      <c r="D36" s="135"/>
      <c r="E36" s="135"/>
      <c r="F36" s="135"/>
      <c r="G36" s="135"/>
      <c r="H36" s="135"/>
      <c r="I36" s="135"/>
      <c r="J36" s="135"/>
      <c r="K36" s="135"/>
      <c r="L36" s="135"/>
    </row>
    <row r="37" spans="1:12" hidden="1" x14ac:dyDescent="0.15">
      <c r="A37" s="135"/>
      <c r="B37" s="135"/>
      <c r="C37" s="135"/>
      <c r="D37" s="135"/>
      <c r="E37" s="135"/>
      <c r="F37" s="135"/>
      <c r="G37" s="135"/>
      <c r="H37" s="135"/>
      <c r="I37" s="135"/>
      <c r="J37" s="135"/>
      <c r="K37" s="135"/>
      <c r="L37" s="135"/>
    </row>
    <row r="38" spans="1:12" hidden="1" x14ac:dyDescent="0.15">
      <c r="A38" s="135"/>
      <c r="B38" s="135"/>
      <c r="C38" s="135"/>
      <c r="D38" s="135"/>
      <c r="E38" s="135"/>
      <c r="F38" s="135"/>
      <c r="G38" s="135"/>
      <c r="H38" s="135"/>
      <c r="I38" s="135"/>
      <c r="J38" s="135"/>
      <c r="K38" s="135"/>
      <c r="L38" s="135"/>
    </row>
    <row r="39" spans="1:12" x14ac:dyDescent="0.15">
      <c r="A39" s="135"/>
      <c r="B39" s="135"/>
      <c r="C39" s="135"/>
      <c r="D39" s="135"/>
      <c r="E39" s="135"/>
      <c r="F39" s="135"/>
      <c r="G39" s="135"/>
      <c r="H39" s="135"/>
      <c r="I39" s="135"/>
      <c r="J39" s="135"/>
      <c r="K39" s="135"/>
      <c r="L39" s="135"/>
    </row>
    <row r="40" spans="1:12" x14ac:dyDescent="0.15">
      <c r="A40" s="135"/>
      <c r="B40" s="135"/>
      <c r="C40" s="135"/>
      <c r="D40" s="135"/>
      <c r="E40" s="135"/>
      <c r="F40" s="135"/>
      <c r="G40" s="135"/>
      <c r="H40" s="135"/>
      <c r="I40" s="135"/>
      <c r="J40" s="135"/>
      <c r="K40" s="135"/>
      <c r="L40" s="135"/>
    </row>
    <row r="41" spans="1:12" x14ac:dyDescent="0.15">
      <c r="A41" s="135"/>
      <c r="B41" s="135"/>
      <c r="C41" s="135"/>
      <c r="D41" s="135"/>
      <c r="E41" s="135"/>
      <c r="F41" s="135"/>
      <c r="G41" s="135"/>
      <c r="H41" s="135"/>
      <c r="I41" s="135"/>
      <c r="J41" s="135"/>
      <c r="K41" s="135"/>
      <c r="L41" s="135"/>
    </row>
    <row r="42" spans="1:12" x14ac:dyDescent="0.15">
      <c r="A42" s="135"/>
      <c r="B42" s="135"/>
      <c r="C42" s="135"/>
      <c r="D42" s="135"/>
      <c r="E42" s="135"/>
      <c r="F42" s="135"/>
      <c r="G42" s="135"/>
      <c r="H42" s="135"/>
      <c r="I42" s="135"/>
      <c r="J42" s="135"/>
      <c r="K42" s="135"/>
      <c r="L42" s="135"/>
    </row>
    <row r="43" spans="1:12" x14ac:dyDescent="0.15">
      <c r="A43" s="135"/>
      <c r="B43" s="135"/>
      <c r="C43" s="135"/>
      <c r="D43" s="135"/>
      <c r="E43" s="135"/>
      <c r="F43" s="135"/>
      <c r="G43" s="135"/>
      <c r="H43" s="135"/>
      <c r="I43" s="135"/>
      <c r="J43" s="135"/>
      <c r="K43" s="135"/>
      <c r="L43" s="135"/>
    </row>
    <row r="44" spans="1:12" x14ac:dyDescent="0.15">
      <c r="A44" s="135"/>
      <c r="B44" s="135"/>
      <c r="C44" s="135"/>
      <c r="D44" s="135"/>
      <c r="E44" s="135"/>
      <c r="F44" s="135"/>
      <c r="G44" s="135"/>
      <c r="H44" s="135"/>
      <c r="I44" s="135"/>
      <c r="J44" s="135"/>
      <c r="K44" s="135"/>
      <c r="L44" s="135"/>
    </row>
    <row r="45" spans="1:12" x14ac:dyDescent="0.15">
      <c r="A45" s="135"/>
      <c r="B45" s="135"/>
      <c r="C45" s="135"/>
      <c r="D45" s="135"/>
      <c r="E45" s="135"/>
      <c r="F45" s="135"/>
      <c r="G45" s="135"/>
      <c r="H45" s="135"/>
      <c r="I45" s="135"/>
      <c r="J45" s="135"/>
      <c r="K45" s="135"/>
      <c r="L45" s="135"/>
    </row>
    <row r="46" spans="1:12" x14ac:dyDescent="0.15">
      <c r="A46" s="135"/>
      <c r="B46" s="135"/>
      <c r="C46" s="135"/>
      <c r="D46" s="135"/>
      <c r="E46" s="135"/>
      <c r="F46" s="135"/>
      <c r="G46" s="135"/>
      <c r="H46" s="135"/>
      <c r="I46" s="135"/>
      <c r="J46" s="135"/>
      <c r="K46" s="135"/>
      <c r="L46" s="135"/>
    </row>
    <row r="47" spans="1:12" x14ac:dyDescent="0.15">
      <c r="A47" s="135"/>
      <c r="B47" s="135"/>
      <c r="C47" s="135"/>
      <c r="D47" s="135"/>
      <c r="E47" s="135"/>
      <c r="F47" s="135"/>
      <c r="G47" s="135"/>
      <c r="H47" s="135"/>
      <c r="I47" s="135"/>
      <c r="J47" s="135"/>
      <c r="K47" s="135"/>
      <c r="L47" s="135"/>
    </row>
    <row r="48" spans="1:12" x14ac:dyDescent="0.15">
      <c r="A48" s="135"/>
      <c r="B48" s="135"/>
      <c r="C48" s="135"/>
      <c r="D48" s="135"/>
      <c r="E48" s="135"/>
      <c r="F48" s="135"/>
      <c r="G48" s="135"/>
      <c r="H48" s="135"/>
      <c r="I48" s="135"/>
      <c r="J48" s="135"/>
      <c r="K48" s="135"/>
      <c r="L48" s="135"/>
    </row>
    <row r="49" spans="1:12" x14ac:dyDescent="0.15">
      <c r="A49" s="135"/>
      <c r="B49" s="135"/>
      <c r="C49" s="135"/>
      <c r="D49" s="135"/>
      <c r="E49" s="135"/>
      <c r="F49" s="135"/>
      <c r="G49" s="135"/>
      <c r="H49" s="135"/>
      <c r="I49" s="135"/>
      <c r="J49" s="135"/>
      <c r="K49" s="135"/>
      <c r="L49" s="135"/>
    </row>
    <row r="50" spans="1:12" x14ac:dyDescent="0.15">
      <c r="A50" s="135"/>
      <c r="B50" s="135"/>
      <c r="C50" s="135"/>
      <c r="D50" s="135"/>
      <c r="E50" s="135"/>
      <c r="F50" s="135"/>
      <c r="G50" s="135"/>
      <c r="H50" s="135"/>
      <c r="I50" s="135"/>
      <c r="J50" s="135"/>
      <c r="K50" s="135"/>
      <c r="L50" s="135"/>
    </row>
    <row r="51" spans="1:12" x14ac:dyDescent="0.15">
      <c r="A51" s="135"/>
      <c r="B51" s="135"/>
      <c r="C51" s="135"/>
      <c r="D51" s="135"/>
      <c r="E51" s="135"/>
      <c r="F51" s="135"/>
      <c r="G51" s="135"/>
      <c r="H51" s="135"/>
      <c r="I51" s="135"/>
      <c r="J51" s="135"/>
      <c r="K51" s="135"/>
      <c r="L51" s="135"/>
    </row>
    <row r="52" spans="1:12" x14ac:dyDescent="0.15">
      <c r="A52" s="135"/>
      <c r="B52" s="135"/>
      <c r="C52" s="135"/>
      <c r="D52" s="135"/>
      <c r="E52" s="135"/>
      <c r="F52" s="135"/>
      <c r="G52" s="135"/>
      <c r="H52" s="135"/>
      <c r="I52" s="135"/>
      <c r="J52" s="135"/>
      <c r="K52" s="135"/>
      <c r="L52" s="135"/>
    </row>
    <row r="53" spans="1:12" x14ac:dyDescent="0.15">
      <c r="A53" s="135"/>
      <c r="B53" s="135"/>
      <c r="C53" s="135"/>
      <c r="D53" s="135"/>
      <c r="E53" s="135"/>
      <c r="F53" s="135"/>
      <c r="G53" s="135"/>
      <c r="H53" s="135"/>
      <c r="I53" s="135"/>
      <c r="J53" s="135"/>
      <c r="K53" s="135"/>
      <c r="L53" s="135"/>
    </row>
    <row r="54" spans="1:12" x14ac:dyDescent="0.15">
      <c r="A54" s="135"/>
      <c r="B54" s="135"/>
      <c r="C54" s="135"/>
      <c r="D54" s="135"/>
      <c r="E54" s="135"/>
      <c r="F54" s="135"/>
      <c r="G54" s="135"/>
      <c r="H54" s="135"/>
      <c r="I54" s="135"/>
      <c r="J54" s="135"/>
      <c r="K54" s="135"/>
      <c r="L54" s="135"/>
    </row>
    <row r="55" spans="1:12" x14ac:dyDescent="0.15">
      <c r="A55" s="135"/>
      <c r="B55" s="135"/>
      <c r="C55" s="135"/>
      <c r="D55" s="135"/>
      <c r="E55" s="135"/>
      <c r="F55" s="135"/>
      <c r="G55" s="135"/>
      <c r="H55" s="135"/>
      <c r="I55" s="135"/>
      <c r="J55" s="135"/>
      <c r="K55" s="135"/>
      <c r="L55" s="135"/>
    </row>
    <row r="56" spans="1:12" x14ac:dyDescent="0.15">
      <c r="A56" s="135"/>
      <c r="B56" s="135"/>
      <c r="C56" s="135"/>
      <c r="D56" s="135"/>
      <c r="E56" s="135"/>
      <c r="F56" s="135"/>
      <c r="G56" s="135"/>
      <c r="H56" s="135"/>
      <c r="I56" s="135"/>
      <c r="J56" s="135"/>
      <c r="K56" s="135"/>
      <c r="L56" s="135"/>
    </row>
    <row r="57" spans="1:12" x14ac:dyDescent="0.15">
      <c r="A57" s="135"/>
      <c r="B57" s="135"/>
      <c r="C57" s="135"/>
      <c r="D57" s="135"/>
      <c r="E57" s="135"/>
      <c r="F57" s="135"/>
      <c r="G57" s="135"/>
      <c r="H57" s="135"/>
      <c r="I57" s="135"/>
      <c r="J57" s="135"/>
      <c r="K57" s="135"/>
      <c r="L57" s="135"/>
    </row>
    <row r="58" spans="1:12" x14ac:dyDescent="0.15">
      <c r="A58" s="135"/>
      <c r="B58" s="135"/>
      <c r="C58" s="135"/>
      <c r="D58" s="135"/>
      <c r="E58" s="135"/>
      <c r="F58" s="135"/>
      <c r="G58" s="135"/>
      <c r="H58" s="135"/>
      <c r="I58" s="135"/>
      <c r="J58" s="135"/>
      <c r="K58" s="135"/>
      <c r="L58" s="135"/>
    </row>
    <row r="59" spans="1:12" x14ac:dyDescent="0.15">
      <c r="A59" s="135"/>
      <c r="B59" s="135"/>
      <c r="C59" s="135"/>
      <c r="D59" s="135"/>
      <c r="E59" s="135"/>
      <c r="F59" s="135"/>
      <c r="G59" s="135"/>
      <c r="H59" s="135"/>
      <c r="I59" s="135"/>
      <c r="J59" s="135"/>
      <c r="K59" s="135"/>
      <c r="L59" s="135"/>
    </row>
    <row r="60" spans="1:12" x14ac:dyDescent="0.15">
      <c r="A60" s="135"/>
      <c r="B60" s="135"/>
      <c r="C60" s="135"/>
      <c r="D60" s="135"/>
      <c r="E60" s="135"/>
      <c r="F60" s="135"/>
      <c r="G60" s="135"/>
      <c r="H60" s="135"/>
      <c r="I60" s="135"/>
      <c r="J60" s="135"/>
      <c r="K60" s="135"/>
      <c r="L60" s="135"/>
    </row>
    <row r="61" spans="1:12" x14ac:dyDescent="0.15">
      <c r="A61" s="135"/>
      <c r="B61" s="135"/>
      <c r="C61" s="135"/>
      <c r="D61" s="135"/>
      <c r="E61" s="135"/>
      <c r="F61" s="135"/>
      <c r="G61" s="135"/>
      <c r="H61" s="135"/>
      <c r="I61" s="135"/>
      <c r="J61" s="135"/>
      <c r="K61" s="135"/>
      <c r="L61" s="135"/>
    </row>
    <row r="62" spans="1:12" x14ac:dyDescent="0.15">
      <c r="A62" s="135"/>
      <c r="B62" s="135"/>
      <c r="C62" s="135"/>
      <c r="D62" s="135"/>
      <c r="E62" s="135"/>
      <c r="F62" s="135"/>
      <c r="G62" s="135"/>
      <c r="H62" s="135"/>
      <c r="I62" s="135"/>
      <c r="J62" s="135"/>
      <c r="K62" s="135"/>
      <c r="L62" s="135"/>
    </row>
    <row r="63" spans="1:12" x14ac:dyDescent="0.15">
      <c r="A63" s="135"/>
      <c r="B63" s="135"/>
      <c r="C63" s="135"/>
      <c r="D63" s="135"/>
      <c r="E63" s="135"/>
      <c r="F63" s="135"/>
      <c r="G63" s="135"/>
      <c r="H63" s="135"/>
      <c r="I63" s="135"/>
      <c r="J63" s="135"/>
      <c r="K63" s="135"/>
      <c r="L63" s="135"/>
    </row>
    <row r="64" spans="1:12" x14ac:dyDescent="0.15">
      <c r="A64" s="135"/>
      <c r="B64" s="135"/>
      <c r="C64" s="135"/>
      <c r="D64" s="135"/>
      <c r="E64" s="135"/>
      <c r="F64" s="135"/>
      <c r="G64" s="135"/>
      <c r="H64" s="135"/>
      <c r="I64" s="135"/>
      <c r="J64" s="135"/>
      <c r="K64" s="135"/>
      <c r="L64" s="135"/>
    </row>
    <row r="65" spans="1:12" x14ac:dyDescent="0.15">
      <c r="A65" s="135"/>
      <c r="B65" s="135"/>
      <c r="C65" s="135"/>
      <c r="D65" s="135"/>
      <c r="E65" s="135"/>
      <c r="F65" s="135"/>
      <c r="G65" s="135"/>
      <c r="H65" s="135"/>
      <c r="I65" s="135"/>
      <c r="J65" s="135"/>
      <c r="K65" s="135"/>
      <c r="L65" s="135"/>
    </row>
    <row r="66" spans="1:12" x14ac:dyDescent="0.15">
      <c r="A66" s="135"/>
      <c r="B66" s="135"/>
      <c r="C66" s="135"/>
      <c r="D66" s="135"/>
      <c r="E66" s="135"/>
      <c r="F66" s="135"/>
      <c r="G66" s="135"/>
      <c r="H66" s="135"/>
      <c r="I66" s="135"/>
      <c r="J66" s="135"/>
      <c r="K66" s="135"/>
      <c r="L66" s="135"/>
    </row>
    <row r="67" spans="1:12" x14ac:dyDescent="0.15">
      <c r="A67" s="135"/>
      <c r="B67" s="135"/>
      <c r="C67" s="135"/>
      <c r="D67" s="135"/>
      <c r="E67" s="135"/>
      <c r="F67" s="135"/>
      <c r="G67" s="135"/>
      <c r="H67" s="135"/>
      <c r="I67" s="135"/>
      <c r="J67" s="135"/>
      <c r="K67" s="135"/>
      <c r="L67" s="135"/>
    </row>
    <row r="68" spans="1:12" x14ac:dyDescent="0.15">
      <c r="A68" s="135"/>
      <c r="B68" s="135"/>
      <c r="C68" s="135"/>
      <c r="D68" s="135"/>
      <c r="E68" s="135"/>
      <c r="F68" s="135"/>
      <c r="G68" s="135"/>
      <c r="H68" s="135"/>
      <c r="I68" s="135"/>
      <c r="J68" s="135"/>
      <c r="K68" s="135"/>
      <c r="L68" s="135"/>
    </row>
    <row r="69" spans="1:12" x14ac:dyDescent="0.15">
      <c r="A69" s="135"/>
      <c r="B69" s="135"/>
      <c r="C69" s="135"/>
      <c r="D69" s="135"/>
      <c r="E69" s="135"/>
      <c r="F69" s="135"/>
      <c r="G69" s="135"/>
      <c r="H69" s="135"/>
      <c r="I69" s="135"/>
      <c r="J69" s="135"/>
      <c r="K69" s="135"/>
      <c r="L69" s="135"/>
    </row>
    <row r="70" spans="1:12" x14ac:dyDescent="0.15">
      <c r="A70" s="135"/>
      <c r="B70" s="135"/>
      <c r="C70" s="135"/>
      <c r="D70" s="135"/>
      <c r="E70" s="135"/>
      <c r="F70" s="135"/>
      <c r="G70" s="135"/>
      <c r="H70" s="135"/>
      <c r="I70" s="135"/>
      <c r="J70" s="135"/>
      <c r="K70" s="135"/>
      <c r="L70" s="135"/>
    </row>
  </sheetData>
  <mergeCells count="2">
    <mergeCell ref="A1:L4"/>
    <mergeCell ref="A5:L5"/>
  </mergeCells>
  <dataValidations count="1">
    <dataValidation type="list" allowBlank="1" showInputMessage="1" showErrorMessage="1" sqref="K7:K15" xr:uid="{00000000-0002-0000-0000-000000000000}">
      <formula1>$AL$7:$AL$11</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1D3FA-1334-AA47-B524-95117FA532C5}">
  <dimension ref="A5:P19"/>
  <sheetViews>
    <sheetView showGridLines="0" workbookViewId="0">
      <pane xSplit="1" topLeftCell="B1" activePane="topRight" state="frozen"/>
      <selection pane="topRight"/>
    </sheetView>
  </sheetViews>
  <sheetFormatPr baseColWidth="10" defaultRowHeight="15" x14ac:dyDescent="0.2"/>
  <cols>
    <col min="1" max="1" width="4.83203125" customWidth="1"/>
    <col min="2" max="2" width="10.1640625" customWidth="1"/>
    <col min="3" max="3" width="8.6640625" customWidth="1"/>
    <col min="4" max="4" width="10.83203125" customWidth="1"/>
    <col min="5" max="5" width="10.33203125" customWidth="1"/>
    <col min="6" max="6" width="14.5" customWidth="1"/>
    <col min="7" max="7" width="26.33203125" customWidth="1"/>
    <col min="11" max="11" width="10.5" bestFit="1" customWidth="1"/>
    <col min="12" max="12" width="18.83203125" bestFit="1" customWidth="1"/>
    <col min="13" max="13" width="17.33203125" customWidth="1"/>
    <col min="14" max="14" width="18" customWidth="1"/>
    <col min="15" max="15" width="16.33203125" bestFit="1" customWidth="1"/>
    <col min="16" max="16" width="14.1640625" bestFit="1" customWidth="1"/>
  </cols>
  <sheetData>
    <row r="5" spans="1:16" ht="37" customHeight="1" x14ac:dyDescent="0.2">
      <c r="A5" s="193" t="s">
        <v>285</v>
      </c>
      <c r="B5" s="193"/>
      <c r="C5" s="193"/>
      <c r="D5" s="193"/>
      <c r="E5" s="193"/>
      <c r="F5" s="193"/>
      <c r="G5" s="193"/>
      <c r="H5" s="193"/>
      <c r="I5" s="193"/>
      <c r="J5" s="193"/>
      <c r="K5" s="193"/>
      <c r="L5" s="193"/>
      <c r="M5" s="193"/>
      <c r="N5" s="193"/>
      <c r="O5" s="193"/>
    </row>
    <row r="6" spans="1:16" ht="84" x14ac:dyDescent="0.2">
      <c r="A6" s="191" t="s">
        <v>261</v>
      </c>
      <c r="B6" s="192" t="s">
        <v>158</v>
      </c>
      <c r="C6" s="191" t="s">
        <v>284</v>
      </c>
      <c r="D6" s="191" t="s">
        <v>155</v>
      </c>
      <c r="E6" s="191" t="s">
        <v>154</v>
      </c>
      <c r="F6" s="191" t="s">
        <v>259</v>
      </c>
      <c r="G6" s="190" t="s">
        <v>283</v>
      </c>
      <c r="H6" s="188" t="s">
        <v>282</v>
      </c>
      <c r="I6" s="188" t="s">
        <v>281</v>
      </c>
      <c r="J6" s="188" t="s">
        <v>280</v>
      </c>
      <c r="K6" s="189" t="s">
        <v>279</v>
      </c>
      <c r="L6" s="188" t="s">
        <v>278</v>
      </c>
      <c r="M6" s="188" t="s">
        <v>277</v>
      </c>
      <c r="N6" s="188" t="s">
        <v>276</v>
      </c>
      <c r="O6" s="188" t="s">
        <v>275</v>
      </c>
    </row>
    <row r="7" spans="1:16" ht="126" x14ac:dyDescent="0.2">
      <c r="A7" s="175">
        <v>817</v>
      </c>
      <c r="B7" s="174" t="s">
        <v>266</v>
      </c>
      <c r="C7" s="172" t="s">
        <v>227</v>
      </c>
      <c r="D7" s="173" t="s">
        <v>265</v>
      </c>
      <c r="E7" s="173" t="s">
        <v>227</v>
      </c>
      <c r="F7" s="173" t="s">
        <v>250</v>
      </c>
      <c r="G7" s="187" t="s">
        <v>249</v>
      </c>
      <c r="H7" s="184">
        <v>1</v>
      </c>
      <c r="I7" s="186">
        <v>1</v>
      </c>
      <c r="J7" s="169">
        <f>I7/H7</f>
        <v>1</v>
      </c>
      <c r="K7" s="169">
        <f>IF(J7&gt;100%,100%,J7)</f>
        <v>1</v>
      </c>
      <c r="L7" s="185">
        <v>20186951284.169998</v>
      </c>
      <c r="M7" s="167">
        <v>20326761434.027603</v>
      </c>
      <c r="N7" s="167">
        <v>20325180556.1703</v>
      </c>
      <c r="O7" s="166">
        <f>N7/M7</f>
        <v>0.99992222677171494</v>
      </c>
    </row>
    <row r="8" spans="1:16" ht="98" x14ac:dyDescent="0.2">
      <c r="A8" s="175">
        <v>818</v>
      </c>
      <c r="B8" s="174" t="s">
        <v>266</v>
      </c>
      <c r="C8" s="173" t="s">
        <v>227</v>
      </c>
      <c r="D8" s="173" t="s">
        <v>265</v>
      </c>
      <c r="E8" s="173" t="s">
        <v>227</v>
      </c>
      <c r="F8" s="173" t="s">
        <v>243</v>
      </c>
      <c r="G8" s="172" t="s">
        <v>274</v>
      </c>
      <c r="H8" s="184">
        <v>1</v>
      </c>
      <c r="I8" s="177">
        <v>1</v>
      </c>
      <c r="J8" s="169">
        <f>I8/H8</f>
        <v>1</v>
      </c>
      <c r="K8" s="169">
        <f>IF(J8&gt;100%,100%,J8)</f>
        <v>1</v>
      </c>
      <c r="L8" s="176">
        <v>47805261496.720001</v>
      </c>
      <c r="M8" s="167">
        <v>48511783773.603249</v>
      </c>
      <c r="N8" s="167">
        <v>46557660776.933998</v>
      </c>
      <c r="O8" s="166">
        <f>N8/M8</f>
        <v>0.95971859114088998</v>
      </c>
    </row>
    <row r="9" spans="1:16" ht="70" x14ac:dyDescent="0.2">
      <c r="A9" s="175">
        <v>819</v>
      </c>
      <c r="B9" s="174" t="s">
        <v>266</v>
      </c>
      <c r="C9" s="172" t="s">
        <v>227</v>
      </c>
      <c r="D9" s="173" t="s">
        <v>265</v>
      </c>
      <c r="E9" s="173" t="s">
        <v>93</v>
      </c>
      <c r="F9" s="173" t="s">
        <v>243</v>
      </c>
      <c r="G9" s="172" t="s">
        <v>273</v>
      </c>
      <c r="H9" s="182">
        <v>1</v>
      </c>
      <c r="I9" s="177">
        <v>1</v>
      </c>
      <c r="J9" s="169">
        <f>I9/H9</f>
        <v>1</v>
      </c>
      <c r="K9" s="169">
        <f>IF(J9&gt;100%,100%,J9)</f>
        <v>1</v>
      </c>
      <c r="L9" s="176">
        <v>262783512</v>
      </c>
      <c r="M9" s="167">
        <v>269063507.71303999</v>
      </c>
      <c r="N9" s="167">
        <v>268825571.73149997</v>
      </c>
      <c r="O9" s="166">
        <f>N9/M9</f>
        <v>0.99911568839802023</v>
      </c>
    </row>
    <row r="10" spans="1:16" ht="98" x14ac:dyDescent="0.2">
      <c r="A10" s="175">
        <v>820</v>
      </c>
      <c r="B10" s="174" t="s">
        <v>266</v>
      </c>
      <c r="C10" s="172" t="s">
        <v>227</v>
      </c>
      <c r="D10" s="173" t="s">
        <v>265</v>
      </c>
      <c r="E10" s="173" t="s">
        <v>227</v>
      </c>
      <c r="F10" s="173" t="s">
        <v>243</v>
      </c>
      <c r="G10" s="172" t="s">
        <v>242</v>
      </c>
      <c r="H10" s="182">
        <v>1</v>
      </c>
      <c r="I10" s="183">
        <v>1</v>
      </c>
      <c r="J10" s="169">
        <f>I10/H10</f>
        <v>1</v>
      </c>
      <c r="K10" s="169">
        <f>IF(J10&gt;100%,100%,J10)</f>
        <v>1</v>
      </c>
      <c r="L10" s="168">
        <v>14004042111.629999</v>
      </c>
      <c r="M10" s="167">
        <v>6327130854.6000004</v>
      </c>
      <c r="N10" s="167">
        <v>4931845254.1499996</v>
      </c>
      <c r="O10" s="166">
        <f>N10/M10</f>
        <v>0.77947577938338519</v>
      </c>
      <c r="P10" s="161"/>
    </row>
    <row r="11" spans="1:16" ht="154" x14ac:dyDescent="0.2">
      <c r="A11" s="175">
        <v>821</v>
      </c>
      <c r="B11" s="174" t="s">
        <v>266</v>
      </c>
      <c r="C11" s="172" t="s">
        <v>227</v>
      </c>
      <c r="D11" s="173" t="s">
        <v>265</v>
      </c>
      <c r="E11" s="173" t="s">
        <v>227</v>
      </c>
      <c r="F11" s="173" t="s">
        <v>272</v>
      </c>
      <c r="G11" s="172" t="s">
        <v>238</v>
      </c>
      <c r="H11" s="182">
        <v>1</v>
      </c>
      <c r="I11" s="170">
        <v>1</v>
      </c>
      <c r="J11" s="169">
        <f>I11/H11</f>
        <v>1</v>
      </c>
      <c r="K11" s="169">
        <f>IF(J11&gt;100%,100%,J11)</f>
        <v>1</v>
      </c>
      <c r="L11" s="168">
        <v>988640412.85000002</v>
      </c>
      <c r="M11" s="167">
        <v>992519320.6552</v>
      </c>
      <c r="N11" s="167">
        <v>966250107.05900002</v>
      </c>
      <c r="O11" s="166">
        <f>N11/M11</f>
        <v>0.97353279372047019</v>
      </c>
    </row>
    <row r="12" spans="1:16" ht="70" x14ac:dyDescent="0.2">
      <c r="A12" s="175">
        <v>822</v>
      </c>
      <c r="B12" s="174" t="s">
        <v>266</v>
      </c>
      <c r="C12" s="172" t="s">
        <v>227</v>
      </c>
      <c r="D12" s="173" t="s">
        <v>265</v>
      </c>
      <c r="E12" s="173" t="s">
        <v>227</v>
      </c>
      <c r="F12" s="173" t="s">
        <v>235</v>
      </c>
      <c r="G12" s="172" t="s">
        <v>271</v>
      </c>
      <c r="H12" s="182">
        <v>1</v>
      </c>
      <c r="I12" s="170">
        <v>1</v>
      </c>
      <c r="J12" s="169">
        <f>I12/H12</f>
        <v>1</v>
      </c>
      <c r="K12" s="169">
        <f>IF(J12&gt;100%,100%,J12)</f>
        <v>1</v>
      </c>
      <c r="L12" s="168">
        <v>2772436661.8899999</v>
      </c>
      <c r="M12" s="167">
        <v>2801350085.1490002</v>
      </c>
      <c r="N12" s="167">
        <v>2801290930.7319999</v>
      </c>
      <c r="O12" s="166">
        <f>N12/M12</f>
        <v>0.99997888360426146</v>
      </c>
    </row>
    <row r="13" spans="1:16" ht="140" x14ac:dyDescent="0.2">
      <c r="A13" s="175">
        <v>823</v>
      </c>
      <c r="B13" s="174" t="s">
        <v>266</v>
      </c>
      <c r="C13" s="172" t="s">
        <v>227</v>
      </c>
      <c r="D13" s="173" t="s">
        <v>265</v>
      </c>
      <c r="E13" s="173" t="s">
        <v>227</v>
      </c>
      <c r="F13" s="173" t="s">
        <v>232</v>
      </c>
      <c r="G13" s="172" t="s">
        <v>270</v>
      </c>
      <c r="H13" s="171">
        <v>1</v>
      </c>
      <c r="I13" s="181">
        <v>1</v>
      </c>
      <c r="J13" s="169">
        <f>I13/H13</f>
        <v>1</v>
      </c>
      <c r="K13" s="169">
        <f>IF(J13&gt;100%,100%,J13)</f>
        <v>1</v>
      </c>
      <c r="L13" s="176">
        <v>2878147200.0599999</v>
      </c>
      <c r="M13" s="167">
        <v>3080000000</v>
      </c>
      <c r="N13" s="167">
        <v>3075200051.8800001</v>
      </c>
      <c r="O13" s="166">
        <f>N13/M13</f>
        <v>0.99844157528571431</v>
      </c>
    </row>
    <row r="14" spans="1:16" ht="182" x14ac:dyDescent="0.2">
      <c r="A14" s="175">
        <v>824</v>
      </c>
      <c r="B14" s="174" t="s">
        <v>266</v>
      </c>
      <c r="C14" s="172" t="s">
        <v>227</v>
      </c>
      <c r="D14" s="173" t="s">
        <v>265</v>
      </c>
      <c r="E14" s="173" t="s">
        <v>227</v>
      </c>
      <c r="F14" s="180" t="s">
        <v>230</v>
      </c>
      <c r="G14" s="172" t="s">
        <v>269</v>
      </c>
      <c r="H14" s="171">
        <v>0.94</v>
      </c>
      <c r="I14" s="177">
        <v>1</v>
      </c>
      <c r="J14" s="169">
        <f>I14/H14</f>
        <v>1.0638297872340425</v>
      </c>
      <c r="K14" s="169">
        <f>IF(J14&gt;100%,100%,J14)</f>
        <v>1</v>
      </c>
      <c r="L14" s="176">
        <v>1469743024.24</v>
      </c>
      <c r="M14" s="167">
        <v>1656324990.96</v>
      </c>
      <c r="N14" s="167">
        <v>1655123226.96</v>
      </c>
      <c r="O14" s="166">
        <f>N14/M14</f>
        <v>0.99927443949311934</v>
      </c>
    </row>
    <row r="15" spans="1:16" ht="182" x14ac:dyDescent="0.2">
      <c r="A15" s="175">
        <v>825</v>
      </c>
      <c r="B15" s="174" t="s">
        <v>266</v>
      </c>
      <c r="C15" s="172" t="s">
        <v>227</v>
      </c>
      <c r="D15" s="173" t="s">
        <v>265</v>
      </c>
      <c r="E15" s="173" t="s">
        <v>227</v>
      </c>
      <c r="F15" s="180" t="s">
        <v>226</v>
      </c>
      <c r="G15" s="172" t="s">
        <v>268</v>
      </c>
      <c r="H15" s="179">
        <v>25</v>
      </c>
      <c r="I15" s="178">
        <v>108</v>
      </c>
      <c r="J15" s="169">
        <f>I15/H15</f>
        <v>4.32</v>
      </c>
      <c r="K15" s="169">
        <f>IF(J15&gt;100%,100%,J15)</f>
        <v>1</v>
      </c>
      <c r="L15" s="168">
        <v>2000000000</v>
      </c>
      <c r="M15" s="167">
        <v>2000000000</v>
      </c>
      <c r="N15" s="167">
        <v>2000000000</v>
      </c>
      <c r="O15" s="166">
        <f>N15/M15</f>
        <v>1</v>
      </c>
    </row>
    <row r="16" spans="1:16" ht="140" x14ac:dyDescent="0.2">
      <c r="A16" s="175">
        <v>826</v>
      </c>
      <c r="B16" s="174" t="s">
        <v>266</v>
      </c>
      <c r="C16" s="173" t="s">
        <v>267</v>
      </c>
      <c r="D16" s="173" t="s">
        <v>222</v>
      </c>
      <c r="E16" s="173" t="s">
        <v>221</v>
      </c>
      <c r="F16" s="173" t="s">
        <v>220</v>
      </c>
      <c r="G16" s="172" t="s">
        <v>219</v>
      </c>
      <c r="H16" s="171">
        <v>1</v>
      </c>
      <c r="I16" s="177">
        <v>1</v>
      </c>
      <c r="J16" s="169">
        <f>I16/H16</f>
        <v>1</v>
      </c>
      <c r="K16" s="169">
        <f>IF(J16&gt;100%,100%,J16)</f>
        <v>1</v>
      </c>
      <c r="L16" s="176">
        <v>1909223990.8</v>
      </c>
      <c r="M16" s="167">
        <v>2162474517.2399998</v>
      </c>
      <c r="N16" s="167">
        <v>2162463596.8199997</v>
      </c>
      <c r="O16" s="166">
        <f>N16/M16</f>
        <v>0.99999495003528915</v>
      </c>
    </row>
    <row r="17" spans="1:15" ht="70" x14ac:dyDescent="0.2">
      <c r="A17" s="175">
        <v>827</v>
      </c>
      <c r="B17" s="174" t="s">
        <v>266</v>
      </c>
      <c r="C17" s="173" t="s">
        <v>227</v>
      </c>
      <c r="D17" s="173" t="s">
        <v>265</v>
      </c>
      <c r="E17" s="173" t="s">
        <v>227</v>
      </c>
      <c r="F17" s="173" t="s">
        <v>264</v>
      </c>
      <c r="G17" s="172" t="s">
        <v>263</v>
      </c>
      <c r="H17" s="171">
        <v>1</v>
      </c>
      <c r="I17" s="170">
        <v>1</v>
      </c>
      <c r="J17" s="169">
        <f>I17/H17</f>
        <v>1</v>
      </c>
      <c r="K17" s="169">
        <f>IF(J17&gt;100%,100%,J17)</f>
        <v>1</v>
      </c>
      <c r="L17" s="168">
        <v>310375606322</v>
      </c>
      <c r="M17" s="167">
        <v>321642078943.45996</v>
      </c>
      <c r="N17" s="167">
        <v>317777381237.98596</v>
      </c>
      <c r="O17" s="166">
        <f>N17/M17</f>
        <v>0.98798447728553151</v>
      </c>
    </row>
    <row r="18" spans="1:15" x14ac:dyDescent="0.2">
      <c r="K18" s="165">
        <f>AVERAGE(K7:K17)</f>
        <v>1</v>
      </c>
      <c r="L18" s="164">
        <f>SUM(L7:L17)</f>
        <v>404652836016.35999</v>
      </c>
      <c r="M18" s="163">
        <f>SUM(M7:M17)</f>
        <v>409769487427.40808</v>
      </c>
      <c r="N18" s="163">
        <f>SUM(N7:N17)</f>
        <v>402521221310.42273</v>
      </c>
      <c r="O18" s="162">
        <f>N18/M18</f>
        <v>0.98231135714254614</v>
      </c>
    </row>
    <row r="19" spans="1:15" x14ac:dyDescent="0.2">
      <c r="M19" s="161"/>
    </row>
  </sheetData>
  <protectedRanges>
    <protectedRange sqref="I6" name="Rango1_1_1_1"/>
  </protectedRanges>
  <mergeCells count="1">
    <mergeCell ref="A5:O5"/>
  </mergeCells>
  <dataValidations count="1">
    <dataValidation allowBlank="1" showErrorMessage="1" sqref="D8" xr:uid="{00000000-0002-0000-00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32213-9CB9-404D-8950-D63C0CD6E870}">
  <dimension ref="A2:Y21"/>
  <sheetViews>
    <sheetView showGridLines="0" workbookViewId="0"/>
  </sheetViews>
  <sheetFormatPr baseColWidth="10" defaultRowHeight="15" x14ac:dyDescent="0.2"/>
  <cols>
    <col min="1" max="1" width="4.6640625" customWidth="1"/>
    <col min="2" max="2" width="8.33203125" customWidth="1"/>
    <col min="3" max="4" width="10.33203125" customWidth="1"/>
    <col min="5" max="5" width="10.6640625" customWidth="1"/>
    <col min="6" max="6" width="11" customWidth="1"/>
    <col min="7" max="7" width="14.83203125" customWidth="1"/>
    <col min="8" max="8" width="10" customWidth="1"/>
    <col min="9" max="9" width="7.83203125" customWidth="1"/>
    <col min="10" max="10" width="12.33203125" customWidth="1"/>
    <col min="11" max="11" width="29.6640625" customWidth="1"/>
    <col min="12" max="12" width="7.33203125" customWidth="1"/>
    <col min="13" max="13" width="14.33203125" customWidth="1"/>
    <col min="14" max="14" width="14.83203125" customWidth="1"/>
    <col min="15" max="15" width="9.5" customWidth="1"/>
    <col min="16" max="16" width="18.1640625" customWidth="1"/>
    <col min="17" max="18" width="18.1640625" hidden="1" customWidth="1"/>
    <col min="19" max="20" width="17.5" customWidth="1"/>
    <col min="21" max="21" width="16.33203125" customWidth="1"/>
    <col min="22" max="22" width="14.1640625" bestFit="1" customWidth="1"/>
    <col min="23" max="23" width="21" customWidth="1"/>
    <col min="24" max="25" width="18" bestFit="1" customWidth="1"/>
  </cols>
  <sheetData>
    <row r="2" spans="1:25" ht="30" x14ac:dyDescent="0.2">
      <c r="A2" s="226" t="s">
        <v>308</v>
      </c>
      <c r="B2" s="226"/>
      <c r="C2" s="226"/>
      <c r="D2" s="226"/>
      <c r="E2" s="226"/>
      <c r="F2" s="226"/>
      <c r="G2" s="226"/>
      <c r="H2" s="226"/>
      <c r="I2" s="226"/>
      <c r="J2" s="226"/>
      <c r="K2" s="226"/>
      <c r="L2" s="226"/>
      <c r="M2" s="226"/>
      <c r="N2" s="226"/>
      <c r="O2" s="226"/>
      <c r="P2" s="226"/>
      <c r="Q2" s="226"/>
      <c r="R2" s="226"/>
      <c r="S2" s="226"/>
      <c r="T2" s="226"/>
      <c r="U2" s="226"/>
    </row>
    <row r="3" spans="1:25" ht="70" x14ac:dyDescent="0.2">
      <c r="A3" s="225" t="s">
        <v>307</v>
      </c>
      <c r="B3" s="225" t="s">
        <v>158</v>
      </c>
      <c r="C3" s="225" t="s">
        <v>157</v>
      </c>
      <c r="D3" s="225" t="s">
        <v>156</v>
      </c>
      <c r="E3" s="225" t="s">
        <v>306</v>
      </c>
      <c r="F3" s="225" t="s">
        <v>155</v>
      </c>
      <c r="G3" s="225" t="s">
        <v>154</v>
      </c>
      <c r="H3" s="225" t="s">
        <v>260</v>
      </c>
      <c r="I3" s="225" t="s">
        <v>305</v>
      </c>
      <c r="J3" s="225" t="s">
        <v>304</v>
      </c>
      <c r="K3" s="224" t="s">
        <v>303</v>
      </c>
      <c r="L3" s="223" t="s">
        <v>302</v>
      </c>
      <c r="M3" s="222" t="s">
        <v>301</v>
      </c>
      <c r="N3" s="221" t="s">
        <v>300</v>
      </c>
      <c r="O3" s="221" t="s">
        <v>257</v>
      </c>
      <c r="P3" s="220" t="s">
        <v>299</v>
      </c>
      <c r="Q3" s="220" t="s">
        <v>298</v>
      </c>
      <c r="R3" s="220" t="s">
        <v>297</v>
      </c>
      <c r="S3" s="220" t="s">
        <v>296</v>
      </c>
      <c r="T3" s="220" t="s">
        <v>295</v>
      </c>
      <c r="U3" s="220" t="s">
        <v>294</v>
      </c>
    </row>
    <row r="4" spans="1:25" s="199" customFormat="1" ht="126" x14ac:dyDescent="0.2">
      <c r="A4" s="175">
        <v>964</v>
      </c>
      <c r="B4" s="173" t="s">
        <v>288</v>
      </c>
      <c r="C4" s="173" t="s">
        <v>94</v>
      </c>
      <c r="D4" s="215" t="s">
        <v>227</v>
      </c>
      <c r="E4" s="173" t="s">
        <v>227</v>
      </c>
      <c r="F4" s="173" t="s">
        <v>265</v>
      </c>
      <c r="G4" s="173" t="s">
        <v>227</v>
      </c>
      <c r="H4" s="173" t="s">
        <v>287</v>
      </c>
      <c r="I4" s="212" t="s">
        <v>286</v>
      </c>
      <c r="J4" s="212" t="str">
        <f>VLOOKUP(I4,[2]Cod!$A$2:$B$32,2,FALSE)</f>
        <v>COBERTURA</v>
      </c>
      <c r="K4" s="172" t="s">
        <v>249</v>
      </c>
      <c r="L4" s="184">
        <v>1</v>
      </c>
      <c r="M4" s="217">
        <v>1</v>
      </c>
      <c r="N4" s="210">
        <f>M4/L4</f>
        <v>1</v>
      </c>
      <c r="O4" s="209">
        <f>IF(N4&gt;100%,100%,N4)</f>
        <v>1</v>
      </c>
      <c r="P4" s="219">
        <v>21189473262</v>
      </c>
      <c r="Q4" s="218">
        <v>21912815196.851997</v>
      </c>
      <c r="R4" s="218">
        <v>16942277165.499001</v>
      </c>
      <c r="S4" s="206">
        <v>22096923446.981201</v>
      </c>
      <c r="T4" s="206">
        <v>21431927584.713997</v>
      </c>
      <c r="U4" s="205">
        <f>+T4/S4</f>
        <v>0.96990550001846276</v>
      </c>
      <c r="V4" s="204"/>
      <c r="W4" s="204"/>
      <c r="X4" s="204"/>
      <c r="Y4" s="204"/>
    </row>
    <row r="5" spans="1:25" s="199" customFormat="1" ht="84" x14ac:dyDescent="0.2">
      <c r="A5" s="175">
        <v>965</v>
      </c>
      <c r="B5" s="173" t="s">
        <v>288</v>
      </c>
      <c r="C5" s="173" t="s">
        <v>94</v>
      </c>
      <c r="D5" s="213" t="s">
        <v>227</v>
      </c>
      <c r="E5" s="173" t="s">
        <v>227</v>
      </c>
      <c r="F5" s="173" t="s">
        <v>265</v>
      </c>
      <c r="G5" s="173" t="s">
        <v>227</v>
      </c>
      <c r="H5" s="173" t="s">
        <v>287</v>
      </c>
      <c r="I5" s="212" t="s">
        <v>293</v>
      </c>
      <c r="J5" s="212" t="str">
        <f>VLOOKUP(I5,[2]Cod!$A$2:$B$32,2,FALSE)</f>
        <v>ALIMENTACIÓN</v>
      </c>
      <c r="K5" s="172" t="s">
        <v>274</v>
      </c>
      <c r="L5" s="184">
        <v>1</v>
      </c>
      <c r="M5" s="217">
        <v>1</v>
      </c>
      <c r="N5" s="210">
        <f>M5/L5</f>
        <v>1</v>
      </c>
      <c r="O5" s="209">
        <f>IF(N5&gt;100%,100%,N5)</f>
        <v>1</v>
      </c>
      <c r="P5" s="208">
        <v>50281721304</v>
      </c>
      <c r="Q5" s="207">
        <v>51867416311.684998</v>
      </c>
      <c r="R5" s="207">
        <v>41075936236.517006</v>
      </c>
      <c r="S5" s="206">
        <v>52889896225.165001</v>
      </c>
      <c r="T5" s="206">
        <v>52223619031.389999</v>
      </c>
      <c r="U5" s="205">
        <f>+T5/S5</f>
        <v>0.98740256190069842</v>
      </c>
      <c r="V5" s="204"/>
      <c r="W5" s="204"/>
      <c r="X5" s="204"/>
      <c r="Y5" s="204"/>
    </row>
    <row r="6" spans="1:25" s="199" customFormat="1" ht="70" x14ac:dyDescent="0.2">
      <c r="A6" s="175">
        <v>966</v>
      </c>
      <c r="B6" s="173" t="s">
        <v>288</v>
      </c>
      <c r="C6" s="173" t="s">
        <v>94</v>
      </c>
      <c r="D6" s="213" t="s">
        <v>227</v>
      </c>
      <c r="E6" s="173" t="s">
        <v>227</v>
      </c>
      <c r="F6" s="173" t="s">
        <v>265</v>
      </c>
      <c r="G6" s="173" t="s">
        <v>93</v>
      </c>
      <c r="H6" s="173" t="s">
        <v>292</v>
      </c>
      <c r="I6" s="212" t="s">
        <v>290</v>
      </c>
      <c r="J6" s="212" t="str">
        <f>VLOOKUP(I6,[2]Cod!$A$2:$B$32,2,FALSE)</f>
        <v>CALIDAD</v>
      </c>
      <c r="K6" s="172" t="s">
        <v>273</v>
      </c>
      <c r="L6" s="184">
        <v>1</v>
      </c>
      <c r="M6" s="217">
        <v>1</v>
      </c>
      <c r="N6" s="210">
        <f>M6/L6</f>
        <v>1</v>
      </c>
      <c r="O6" s="209">
        <f>IF(N6&gt;100%,100%,N6)</f>
        <v>1</v>
      </c>
      <c r="P6" s="208">
        <v>277135413</v>
      </c>
      <c r="Q6" s="207">
        <v>1081512045</v>
      </c>
      <c r="R6" s="207">
        <v>929313297</v>
      </c>
      <c r="S6" s="206">
        <v>1119041009.3759999</v>
      </c>
      <c r="T6" s="206">
        <v>1105573004.8800001</v>
      </c>
      <c r="U6" s="205">
        <f>+T6/S6</f>
        <v>0.98796469085301009</v>
      </c>
      <c r="V6" s="204"/>
      <c r="W6" s="204"/>
      <c r="X6" s="204"/>
      <c r="Y6" s="204"/>
    </row>
    <row r="7" spans="1:25" s="199" customFormat="1" ht="84" x14ac:dyDescent="0.2">
      <c r="A7" s="175">
        <v>967</v>
      </c>
      <c r="B7" s="173" t="s">
        <v>288</v>
      </c>
      <c r="C7" s="173" t="s">
        <v>94</v>
      </c>
      <c r="D7" s="213" t="s">
        <v>227</v>
      </c>
      <c r="E7" s="173" t="s">
        <v>227</v>
      </c>
      <c r="F7" s="173" t="s">
        <v>265</v>
      </c>
      <c r="G7" s="173" t="s">
        <v>227</v>
      </c>
      <c r="H7" s="173" t="s">
        <v>287</v>
      </c>
      <c r="I7" s="212" t="s">
        <v>290</v>
      </c>
      <c r="J7" s="212" t="str">
        <f>VLOOKUP(I7,[2]Cod!$A$2:$B$32,2,FALSE)</f>
        <v>CALIDAD</v>
      </c>
      <c r="K7" s="172" t="s">
        <v>242</v>
      </c>
      <c r="L7" s="184">
        <v>1</v>
      </c>
      <c r="M7" s="217">
        <v>1</v>
      </c>
      <c r="N7" s="210">
        <f>M7/L7</f>
        <v>1</v>
      </c>
      <c r="O7" s="209">
        <f>IF(N7&gt;100%,100%,N7)</f>
        <v>1</v>
      </c>
      <c r="P7" s="208">
        <v>14552487428</v>
      </c>
      <c r="Q7" s="207">
        <v>14942148498.539999</v>
      </c>
      <c r="R7" s="207">
        <v>10939625435.599998</v>
      </c>
      <c r="S7" s="206">
        <v>14989066911.018999</v>
      </c>
      <c r="T7" s="206">
        <v>11863277880.935001</v>
      </c>
      <c r="U7" s="205">
        <f>+T7/S7</f>
        <v>0.79146206707596201</v>
      </c>
      <c r="V7" s="204"/>
      <c r="W7" s="204"/>
      <c r="X7" s="204"/>
      <c r="Y7" s="204"/>
    </row>
    <row r="8" spans="1:25" s="199" customFormat="1" ht="126" x14ac:dyDescent="0.2">
      <c r="A8" s="175">
        <v>968</v>
      </c>
      <c r="B8" s="173" t="s">
        <v>288</v>
      </c>
      <c r="C8" s="173" t="s">
        <v>94</v>
      </c>
      <c r="D8" s="213" t="s">
        <v>227</v>
      </c>
      <c r="E8" s="173" t="s">
        <v>227</v>
      </c>
      <c r="F8" s="173" t="s">
        <v>265</v>
      </c>
      <c r="G8" s="173" t="s">
        <v>227</v>
      </c>
      <c r="H8" s="173" t="s">
        <v>287</v>
      </c>
      <c r="I8" s="212" t="s">
        <v>290</v>
      </c>
      <c r="J8" s="212" t="str">
        <f>VLOOKUP(I8,[2]Cod!$A$2:$B$32,2,FALSE)</f>
        <v>CALIDAD</v>
      </c>
      <c r="K8" s="172" t="s">
        <v>238</v>
      </c>
      <c r="L8" s="184">
        <v>1</v>
      </c>
      <c r="M8" s="211">
        <v>1</v>
      </c>
      <c r="N8" s="210">
        <f>M8/L8</f>
        <v>1</v>
      </c>
      <c r="O8" s="209">
        <f>IF(N8&gt;100%,100%,N8)</f>
        <v>1</v>
      </c>
      <c r="P8" s="208">
        <v>996246759</v>
      </c>
      <c r="Q8" s="207">
        <v>999886722</v>
      </c>
      <c r="R8" s="207">
        <v>442095182.93999994</v>
      </c>
      <c r="S8" s="206">
        <v>1026011114</v>
      </c>
      <c r="T8" s="206">
        <v>994057843.28200006</v>
      </c>
      <c r="U8" s="205">
        <f>+T8/S8</f>
        <v>0.96885679864282648</v>
      </c>
      <c r="V8" s="204"/>
      <c r="W8" s="204"/>
      <c r="X8" s="204"/>
      <c r="Y8" s="204"/>
    </row>
    <row r="9" spans="1:25" s="199" customFormat="1" ht="70" x14ac:dyDescent="0.2">
      <c r="A9" s="175">
        <v>969</v>
      </c>
      <c r="B9" s="173" t="s">
        <v>288</v>
      </c>
      <c r="C9" s="173" t="s">
        <v>94</v>
      </c>
      <c r="D9" s="213" t="s">
        <v>227</v>
      </c>
      <c r="E9" s="173" t="s">
        <v>227</v>
      </c>
      <c r="F9" s="173" t="s">
        <v>265</v>
      </c>
      <c r="G9" s="173" t="s">
        <v>227</v>
      </c>
      <c r="H9" s="173" t="s">
        <v>287</v>
      </c>
      <c r="I9" s="212" t="s">
        <v>290</v>
      </c>
      <c r="J9" s="212" t="str">
        <f>VLOOKUP(I9,[2]Cod!$A$2:$B$32,2,FALSE)</f>
        <v>CALIDAD</v>
      </c>
      <c r="K9" s="172" t="s">
        <v>271</v>
      </c>
      <c r="L9" s="184">
        <v>1</v>
      </c>
      <c r="M9" s="216">
        <v>1</v>
      </c>
      <c r="N9" s="210">
        <f>M9/L9</f>
        <v>1</v>
      </c>
      <c r="O9" s="209">
        <f>IF(N9&gt;100%,100%,N9)</f>
        <v>1</v>
      </c>
      <c r="P9" s="208">
        <v>2906298634</v>
      </c>
      <c r="Q9" s="207">
        <v>2931063480</v>
      </c>
      <c r="R9" s="207">
        <v>1868155051.98</v>
      </c>
      <c r="S9" s="206">
        <v>2968617570</v>
      </c>
      <c r="T9" s="206">
        <v>2957912165.6350002</v>
      </c>
      <c r="U9" s="205">
        <f>+T9/S9</f>
        <v>0.99639380819099588</v>
      </c>
      <c r="V9" s="204"/>
      <c r="W9" s="204"/>
      <c r="X9" s="204"/>
      <c r="Y9" s="204"/>
    </row>
    <row r="10" spans="1:25" s="199" customFormat="1" ht="112" x14ac:dyDescent="0.2">
      <c r="A10" s="175">
        <v>970</v>
      </c>
      <c r="B10" s="173" t="s">
        <v>288</v>
      </c>
      <c r="C10" s="173" t="s">
        <v>94</v>
      </c>
      <c r="D10" s="213" t="s">
        <v>227</v>
      </c>
      <c r="E10" s="173" t="s">
        <v>227</v>
      </c>
      <c r="F10" s="173" t="s">
        <v>265</v>
      </c>
      <c r="G10" s="173" t="s">
        <v>227</v>
      </c>
      <c r="H10" s="173" t="s">
        <v>287</v>
      </c>
      <c r="I10" s="212" t="s">
        <v>290</v>
      </c>
      <c r="J10" s="212" t="str">
        <f>VLOOKUP(I10,[2]Cod!$A$2:$B$32,2,FALSE)</f>
        <v>CALIDAD</v>
      </c>
      <c r="K10" s="172" t="s">
        <v>291</v>
      </c>
      <c r="L10" s="184">
        <v>1</v>
      </c>
      <c r="M10" s="216">
        <v>1</v>
      </c>
      <c r="N10" s="210">
        <f>M10/L10</f>
        <v>1</v>
      </c>
      <c r="O10" s="209">
        <f>IF(N10&gt;100%,100%,N10)</f>
        <v>1</v>
      </c>
      <c r="P10" s="208">
        <v>2976415200</v>
      </c>
      <c r="Q10" s="207">
        <v>2979308584</v>
      </c>
      <c r="R10" s="207">
        <v>2794759813.8320003</v>
      </c>
      <c r="S10" s="206">
        <v>2998632037.0949998</v>
      </c>
      <c r="T10" s="206">
        <v>2993069117.768785</v>
      </c>
      <c r="U10" s="205">
        <f>+T10/S10</f>
        <v>0.99814484763138722</v>
      </c>
      <c r="V10" s="204"/>
      <c r="W10" s="204"/>
      <c r="X10" s="204"/>
      <c r="Y10" s="204"/>
    </row>
    <row r="11" spans="1:25" s="199" customFormat="1" ht="168" x14ac:dyDescent="0.2">
      <c r="A11" s="175">
        <v>971</v>
      </c>
      <c r="B11" s="173" t="s">
        <v>288</v>
      </c>
      <c r="C11" s="173" t="s">
        <v>94</v>
      </c>
      <c r="D11" s="213" t="s">
        <v>227</v>
      </c>
      <c r="E11" s="173" t="s">
        <v>227</v>
      </c>
      <c r="F11" s="173" t="s">
        <v>265</v>
      </c>
      <c r="G11" s="173" t="s">
        <v>227</v>
      </c>
      <c r="H11" s="173" t="s">
        <v>287</v>
      </c>
      <c r="I11" s="212" t="s">
        <v>290</v>
      </c>
      <c r="J11" s="212" t="str">
        <f>VLOOKUP(I11,[2]Cod!$A$2:$B$32,2,FALSE)</f>
        <v>CALIDAD</v>
      </c>
      <c r="K11" s="172" t="s">
        <v>269</v>
      </c>
      <c r="L11" s="184">
        <v>1</v>
      </c>
      <c r="M11" s="211">
        <v>1</v>
      </c>
      <c r="N11" s="210">
        <f>M11/L11</f>
        <v>1</v>
      </c>
      <c r="O11" s="209">
        <f>IF(N11&gt;100%,100%,N11)</f>
        <v>1</v>
      </c>
      <c r="P11" s="208">
        <v>1563063605</v>
      </c>
      <c r="Q11" s="207">
        <v>1570523100</v>
      </c>
      <c r="R11" s="207">
        <v>1533497667</v>
      </c>
      <c r="S11" s="206">
        <v>1663924827.2</v>
      </c>
      <c r="T11" s="206">
        <v>1656813428.8</v>
      </c>
      <c r="U11" s="205">
        <f>+T11/S11</f>
        <v>0.99572613000073629</v>
      </c>
      <c r="V11" s="204"/>
      <c r="W11" s="204"/>
      <c r="X11" s="204"/>
      <c r="Y11" s="204"/>
    </row>
    <row r="12" spans="1:25" s="199" customFormat="1" ht="84" x14ac:dyDescent="0.2">
      <c r="A12" s="175">
        <v>972</v>
      </c>
      <c r="B12" s="173" t="s">
        <v>288</v>
      </c>
      <c r="C12" s="173" t="s">
        <v>94</v>
      </c>
      <c r="D12" s="213" t="s">
        <v>227</v>
      </c>
      <c r="E12" s="173" t="s">
        <v>227</v>
      </c>
      <c r="F12" s="173" t="s">
        <v>265</v>
      </c>
      <c r="G12" s="173" t="s">
        <v>227</v>
      </c>
      <c r="H12" s="173" t="s">
        <v>287</v>
      </c>
      <c r="I12" s="212" t="s">
        <v>290</v>
      </c>
      <c r="J12" s="212" t="str">
        <f>VLOOKUP(I12,[2]Cod!$A$2:$B$32,2,FALSE)</f>
        <v>CALIDAD</v>
      </c>
      <c r="K12" s="172" t="s">
        <v>268</v>
      </c>
      <c r="L12" s="215">
        <v>25</v>
      </c>
      <c r="M12" s="214">
        <v>31</v>
      </c>
      <c r="N12" s="210">
        <f>M12/L12</f>
        <v>1.24</v>
      </c>
      <c r="O12" s="209">
        <f>IF(N12&gt;100%,100%,N12)</f>
        <v>1</v>
      </c>
      <c r="P12" s="208">
        <v>2000000000</v>
      </c>
      <c r="Q12" s="207">
        <v>2000000000</v>
      </c>
      <c r="R12" s="207">
        <v>2000000000</v>
      </c>
      <c r="S12" s="206">
        <v>2000000000</v>
      </c>
      <c r="T12" s="206">
        <v>2000000000</v>
      </c>
      <c r="U12" s="205">
        <f>+T12/S12</f>
        <v>1</v>
      </c>
      <c r="V12" s="204"/>
      <c r="W12" s="204"/>
      <c r="X12" s="204"/>
      <c r="Y12" s="204"/>
    </row>
    <row r="13" spans="1:25" s="199" customFormat="1" ht="140" x14ac:dyDescent="0.2">
      <c r="A13" s="175">
        <v>973</v>
      </c>
      <c r="B13" s="173" t="s">
        <v>288</v>
      </c>
      <c r="C13" s="173" t="s">
        <v>94</v>
      </c>
      <c r="D13" s="213" t="s">
        <v>227</v>
      </c>
      <c r="E13" s="173" t="s">
        <v>267</v>
      </c>
      <c r="F13" s="173" t="s">
        <v>222</v>
      </c>
      <c r="G13" s="173" t="s">
        <v>221</v>
      </c>
      <c r="H13" s="173" t="s">
        <v>287</v>
      </c>
      <c r="I13" s="212" t="s">
        <v>289</v>
      </c>
      <c r="J13" s="212" t="str">
        <f>VLOOKUP(I13,[2]Cod!$A$2:$B$32,2,FALSE)</f>
        <v>DIFUSIÓN Y APROPIACIÓN COLECTIVA DE LA VERDAD Y LA MEMORIA</v>
      </c>
      <c r="K13" s="172" t="s">
        <v>219</v>
      </c>
      <c r="L13" s="184">
        <v>1</v>
      </c>
      <c r="M13" s="211">
        <v>1</v>
      </c>
      <c r="N13" s="210">
        <f>M13/L13</f>
        <v>1</v>
      </c>
      <c r="O13" s="209">
        <f>IF(N13&gt;100%,100%,N13)</f>
        <v>1</v>
      </c>
      <c r="P13" s="208">
        <v>1938775282</v>
      </c>
      <c r="Q13" s="207">
        <v>2156610304.02</v>
      </c>
      <c r="R13" s="207">
        <v>1680845477.0800002</v>
      </c>
      <c r="S13" s="206">
        <v>2178950566.1059999</v>
      </c>
      <c r="T13" s="206">
        <v>2127668998.7</v>
      </c>
      <c r="U13" s="205">
        <f>+T13/S13</f>
        <v>0.97646501568062416</v>
      </c>
      <c r="V13" s="204"/>
      <c r="W13" s="204"/>
      <c r="X13" s="204"/>
      <c r="Y13" s="204"/>
    </row>
    <row r="14" spans="1:25" s="199" customFormat="1" ht="61.5" customHeight="1" x14ac:dyDescent="0.2">
      <c r="A14" s="175">
        <v>974</v>
      </c>
      <c r="B14" s="173" t="s">
        <v>288</v>
      </c>
      <c r="C14" s="173" t="s">
        <v>94</v>
      </c>
      <c r="D14" s="213" t="s">
        <v>227</v>
      </c>
      <c r="E14" s="173" t="s">
        <v>227</v>
      </c>
      <c r="F14" s="173" t="s">
        <v>265</v>
      </c>
      <c r="G14" s="173" t="s">
        <v>227</v>
      </c>
      <c r="H14" s="173" t="s">
        <v>287</v>
      </c>
      <c r="I14" s="212" t="s">
        <v>286</v>
      </c>
      <c r="J14" s="212" t="str">
        <f>VLOOKUP(I14,[2]Cod!$A$2:$B$32,2,FALSE)</f>
        <v>COBERTURA</v>
      </c>
      <c r="K14" s="172" t="s">
        <v>263</v>
      </c>
      <c r="L14" s="184">
        <v>1</v>
      </c>
      <c r="M14" s="211">
        <v>1</v>
      </c>
      <c r="N14" s="210">
        <v>1</v>
      </c>
      <c r="O14" s="209">
        <f>IF(N14&gt;100%,100%,N14)</f>
        <v>1</v>
      </c>
      <c r="P14" s="208">
        <v>317728225927</v>
      </c>
      <c r="Q14" s="207">
        <v>326440734088.28589</v>
      </c>
      <c r="R14" s="207">
        <v>234060249262.77301</v>
      </c>
      <c r="S14" s="206">
        <v>326844298068.44385</v>
      </c>
      <c r="T14" s="206">
        <v>322938254212.89398</v>
      </c>
      <c r="U14" s="205">
        <f>+T14/S14</f>
        <v>0.98804922136126139</v>
      </c>
      <c r="V14" s="204"/>
      <c r="W14" s="204"/>
      <c r="X14" s="204"/>
      <c r="Y14" s="204"/>
    </row>
    <row r="15" spans="1:25" s="199" customFormat="1" ht="16" x14ac:dyDescent="0.2">
      <c r="A15"/>
      <c r="B15"/>
      <c r="C15"/>
      <c r="D15"/>
      <c r="E15"/>
      <c r="F15"/>
      <c r="G15"/>
      <c r="H15"/>
      <c r="I15"/>
      <c r="J15"/>
      <c r="K15"/>
      <c r="L15"/>
      <c r="M15" s="203"/>
      <c r="N15" s="203"/>
      <c r="O15" s="202">
        <f>AVERAGE(O4:O14)</f>
        <v>1</v>
      </c>
      <c r="P15" s="195">
        <f>SUM(P4:P14)</f>
        <v>416409842814</v>
      </c>
      <c r="Q15" s="195">
        <f>SUM(Q4:Q14)</f>
        <v>428882018330.38287</v>
      </c>
      <c r="R15" s="195">
        <f>SUM(R4:R14)</f>
        <v>314266754590.22101</v>
      </c>
      <c r="S15" s="195">
        <f>SUM(S4:S14)</f>
        <v>430775361775.38605</v>
      </c>
      <c r="T15" s="195">
        <f>SUM(T4:T14)</f>
        <v>422292173268.99878</v>
      </c>
      <c r="U15" s="201">
        <f>+T15/S15</f>
        <v>0.98030716410654295</v>
      </c>
      <c r="X15" s="200"/>
      <c r="Y15" s="200"/>
    </row>
    <row r="16" spans="1:25" x14ac:dyDescent="0.2">
      <c r="G16" s="197"/>
      <c r="P16" s="194"/>
      <c r="Q16" s="194"/>
      <c r="R16" s="194"/>
      <c r="S16" s="198"/>
      <c r="T16" s="198"/>
    </row>
    <row r="17" spans="7:20" x14ac:dyDescent="0.2">
      <c r="G17" s="197"/>
      <c r="P17" s="194"/>
      <c r="Q17" s="194"/>
      <c r="R17" s="194"/>
      <c r="S17" s="196"/>
      <c r="T17" s="196"/>
    </row>
    <row r="19" spans="7:20" ht="16" x14ac:dyDescent="0.2">
      <c r="P19" s="195"/>
      <c r="Q19" s="195"/>
      <c r="R19" s="195"/>
    </row>
    <row r="21" spans="7:20" x14ac:dyDescent="0.2">
      <c r="P21" s="194"/>
      <c r="Q21" s="194"/>
      <c r="R21" s="194"/>
    </row>
  </sheetData>
  <protectedRanges>
    <protectedRange sqref="M3" name="Rango1_1_1_1"/>
  </protectedRanges>
  <mergeCells count="1">
    <mergeCell ref="A2:U2"/>
  </mergeCells>
  <dataValidations count="1">
    <dataValidation allowBlank="1" showErrorMessage="1" sqref="F8 F14:F15 F10" xr:uid="{00000000-0002-0000-0000-000000000000}"/>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A8FD9-8127-9C46-8B5F-8B0E6ED26CF1}">
  <dimension ref="A2:T19"/>
  <sheetViews>
    <sheetView showGridLines="0" zoomScale="60" zoomScaleNormal="60" workbookViewId="0"/>
  </sheetViews>
  <sheetFormatPr baseColWidth="10" defaultColWidth="11.5" defaultRowHeight="15" x14ac:dyDescent="0.2"/>
  <cols>
    <col min="1" max="1" width="5.83203125" customWidth="1"/>
    <col min="9" max="9" width="38.33203125" customWidth="1"/>
    <col min="10" max="10" width="22.33203125" customWidth="1"/>
    <col min="11" max="12" width="14.5" customWidth="1"/>
    <col min="13" max="13" width="15.5" customWidth="1"/>
    <col min="14" max="14" width="11.5" customWidth="1"/>
    <col min="15" max="15" width="20.83203125" customWidth="1"/>
    <col min="16" max="17" width="22.83203125" customWidth="1"/>
    <col min="18" max="18" width="17.33203125" customWidth="1"/>
    <col min="19" max="20" width="19.6640625" bestFit="1" customWidth="1"/>
  </cols>
  <sheetData>
    <row r="2" spans="1:20" ht="30" x14ac:dyDescent="0.2">
      <c r="A2" s="226" t="s">
        <v>320</v>
      </c>
      <c r="B2" s="226"/>
      <c r="C2" s="226"/>
      <c r="D2" s="226"/>
      <c r="E2" s="226"/>
      <c r="F2" s="226"/>
      <c r="G2" s="226"/>
      <c r="H2" s="226"/>
      <c r="I2" s="226"/>
      <c r="J2" s="226"/>
      <c r="K2" s="226"/>
      <c r="L2" s="226"/>
      <c r="M2" s="226"/>
      <c r="N2" s="226"/>
      <c r="O2" s="226"/>
      <c r="P2" s="226"/>
      <c r="Q2" s="226"/>
      <c r="R2" s="226"/>
    </row>
    <row r="3" spans="1:20" ht="56" x14ac:dyDescent="0.2">
      <c r="A3" s="225" t="s">
        <v>307</v>
      </c>
      <c r="B3" s="225" t="s">
        <v>157</v>
      </c>
      <c r="C3" s="225" t="s">
        <v>156</v>
      </c>
      <c r="D3" s="225" t="s">
        <v>306</v>
      </c>
      <c r="E3" s="225" t="s">
        <v>155</v>
      </c>
      <c r="F3" s="225" t="s">
        <v>154</v>
      </c>
      <c r="G3" s="225" t="s">
        <v>260</v>
      </c>
      <c r="H3" s="225" t="s">
        <v>305</v>
      </c>
      <c r="I3" s="225" t="s">
        <v>304</v>
      </c>
      <c r="J3" s="224" t="s">
        <v>319</v>
      </c>
      <c r="K3" s="223" t="s">
        <v>318</v>
      </c>
      <c r="L3" s="246" t="s">
        <v>317</v>
      </c>
      <c r="M3" s="220" t="s">
        <v>316</v>
      </c>
      <c r="N3" s="220" t="s">
        <v>257</v>
      </c>
      <c r="O3" s="220" t="s">
        <v>315</v>
      </c>
      <c r="P3" s="220" t="s">
        <v>314</v>
      </c>
      <c r="Q3" s="220" t="s">
        <v>313</v>
      </c>
      <c r="R3" s="220" t="s">
        <v>312</v>
      </c>
    </row>
    <row r="4" spans="1:20" s="199" customFormat="1" ht="168" x14ac:dyDescent="0.2">
      <c r="A4" s="175">
        <v>1114</v>
      </c>
      <c r="B4" s="236" t="s">
        <v>94</v>
      </c>
      <c r="C4" s="237" t="s">
        <v>93</v>
      </c>
      <c r="D4" s="237" t="s">
        <v>93</v>
      </c>
      <c r="E4" s="238" t="s">
        <v>265</v>
      </c>
      <c r="F4" s="237" t="s">
        <v>93</v>
      </c>
      <c r="G4" s="236" t="s">
        <v>309</v>
      </c>
      <c r="H4" s="235" t="s">
        <v>286</v>
      </c>
      <c r="I4" s="234" t="str">
        <f>VLOOKUP(H4,[3]Cod!$A$2:$B$32,2,FALSE)</f>
        <v>COBERTURA</v>
      </c>
      <c r="J4" s="180" t="s">
        <v>249</v>
      </c>
      <c r="K4" s="233">
        <v>1</v>
      </c>
      <c r="L4" s="232">
        <v>1</v>
      </c>
      <c r="M4" s="182">
        <f>L4/K4</f>
        <v>1</v>
      </c>
      <c r="N4" s="231">
        <f>IF(M4&gt;100%,100%,M4)</f>
        <v>1</v>
      </c>
      <c r="O4" s="230">
        <v>21978553642.442551</v>
      </c>
      <c r="P4" s="229">
        <v>21978553642</v>
      </c>
      <c r="Q4" s="229">
        <v>21978553642</v>
      </c>
      <c r="R4" s="205">
        <f>Q4/P4</f>
        <v>1</v>
      </c>
      <c r="S4" s="244"/>
      <c r="T4" s="243"/>
    </row>
    <row r="5" spans="1:20" s="199" customFormat="1" ht="112" x14ac:dyDescent="0.2">
      <c r="A5" s="175">
        <v>1115</v>
      </c>
      <c r="B5" s="236" t="s">
        <v>94</v>
      </c>
      <c r="C5" s="237" t="s">
        <v>93</v>
      </c>
      <c r="D5" s="237" t="s">
        <v>93</v>
      </c>
      <c r="E5" s="238" t="s">
        <v>265</v>
      </c>
      <c r="F5" s="237" t="s">
        <v>93</v>
      </c>
      <c r="G5" s="236" t="s">
        <v>309</v>
      </c>
      <c r="H5" s="235" t="s">
        <v>293</v>
      </c>
      <c r="I5" s="234" t="str">
        <f>VLOOKUP(H5,[3]Cod!$A$2:$B$32,2,FALSE)</f>
        <v>ALIMENTACIÓN</v>
      </c>
      <c r="J5" s="180" t="s">
        <v>274</v>
      </c>
      <c r="K5" s="233">
        <v>1</v>
      </c>
      <c r="L5" s="232">
        <v>1</v>
      </c>
      <c r="M5" s="182">
        <f>L5/K5</f>
        <v>1</v>
      </c>
      <c r="N5" s="231">
        <f>IF(M5&gt;100%,100%,M5)</f>
        <v>1</v>
      </c>
      <c r="O5" s="230">
        <v>52023018560.620049</v>
      </c>
      <c r="P5" s="245">
        <v>52023018561</v>
      </c>
      <c r="Q5" s="229">
        <v>48138358089.239998</v>
      </c>
      <c r="R5" s="205">
        <f>Q5/P5</f>
        <v>0.92532804556111992</v>
      </c>
    </row>
    <row r="6" spans="1:20" s="199" customFormat="1" ht="84" x14ac:dyDescent="0.2">
      <c r="A6" s="175">
        <v>1116</v>
      </c>
      <c r="B6" s="236" t="s">
        <v>94</v>
      </c>
      <c r="C6" s="237" t="s">
        <v>93</v>
      </c>
      <c r="D6" s="237" t="s">
        <v>93</v>
      </c>
      <c r="E6" s="238" t="s">
        <v>265</v>
      </c>
      <c r="F6" s="237" t="s">
        <v>93</v>
      </c>
      <c r="G6" s="236" t="s">
        <v>309</v>
      </c>
      <c r="H6" s="235" t="s">
        <v>290</v>
      </c>
      <c r="I6" s="234" t="str">
        <f>VLOOKUP(H6,[3]Cod!$A$2:$B$32,2,FALSE)</f>
        <v>CALIDAD</v>
      </c>
      <c r="J6" s="180" t="s">
        <v>273</v>
      </c>
      <c r="K6" s="233">
        <v>1</v>
      </c>
      <c r="L6" s="232">
        <v>1</v>
      </c>
      <c r="M6" s="182">
        <f>L6/K6</f>
        <v>1</v>
      </c>
      <c r="N6" s="231">
        <f>IF(M6&gt;100%,100%,M6)</f>
        <v>1</v>
      </c>
      <c r="O6" s="230">
        <v>1084756581.135</v>
      </c>
      <c r="P6" s="229">
        <v>2792316047</v>
      </c>
      <c r="Q6" s="229">
        <v>2789607049.908</v>
      </c>
      <c r="R6" s="205">
        <f>Q6/P6</f>
        <v>0.99902983865493644</v>
      </c>
      <c r="S6" s="244"/>
      <c r="T6" s="243"/>
    </row>
    <row r="7" spans="1:20" s="199" customFormat="1" ht="112" x14ac:dyDescent="0.2">
      <c r="A7" s="175">
        <v>1117</v>
      </c>
      <c r="B7" s="236" t="s">
        <v>94</v>
      </c>
      <c r="C7" s="237" t="s">
        <v>93</v>
      </c>
      <c r="D7" s="237" t="s">
        <v>93</v>
      </c>
      <c r="E7" s="238" t="s">
        <v>265</v>
      </c>
      <c r="F7" s="237" t="s">
        <v>93</v>
      </c>
      <c r="G7" s="236" t="s">
        <v>309</v>
      </c>
      <c r="H7" s="235" t="s">
        <v>290</v>
      </c>
      <c r="I7" s="234" t="str">
        <f>VLOOKUP(H7,[3]Cod!$A$2:$B$32,2,FALSE)</f>
        <v>CALIDAD</v>
      </c>
      <c r="J7" s="180" t="s">
        <v>242</v>
      </c>
      <c r="K7" s="233">
        <v>1</v>
      </c>
      <c r="L7" s="232">
        <v>1</v>
      </c>
      <c r="M7" s="182">
        <f>L7/K7</f>
        <v>1</v>
      </c>
      <c r="N7" s="231">
        <f>IF(M7&gt;100%,100%,M7)</f>
        <v>1</v>
      </c>
      <c r="O7" s="230">
        <v>14986974944.035618</v>
      </c>
      <c r="P7" s="242">
        <v>14986974944</v>
      </c>
      <c r="Q7" s="229">
        <v>12397877004.891998</v>
      </c>
      <c r="R7" s="205">
        <f>Q7/P7</f>
        <v>0.82724345981878478</v>
      </c>
    </row>
    <row r="8" spans="1:20" s="199" customFormat="1" ht="182" x14ac:dyDescent="0.2">
      <c r="A8" s="175">
        <v>1118</v>
      </c>
      <c r="B8" s="236" t="s">
        <v>94</v>
      </c>
      <c r="C8" s="237" t="s">
        <v>93</v>
      </c>
      <c r="D8" s="237" t="s">
        <v>93</v>
      </c>
      <c r="E8" s="238" t="s">
        <v>265</v>
      </c>
      <c r="F8" s="237" t="s">
        <v>93</v>
      </c>
      <c r="G8" s="236" t="s">
        <v>309</v>
      </c>
      <c r="H8" s="235" t="s">
        <v>290</v>
      </c>
      <c r="I8" s="234" t="str">
        <f>VLOOKUP(H8,[3]Cod!$A$2:$B$32,2,FALSE)</f>
        <v>CALIDAD</v>
      </c>
      <c r="J8" s="180" t="s">
        <v>238</v>
      </c>
      <c r="K8" s="233">
        <v>1</v>
      </c>
      <c r="L8" s="232">
        <v>1</v>
      </c>
      <c r="M8" s="182">
        <f>L8/K8</f>
        <v>1</v>
      </c>
      <c r="N8" s="231">
        <f>IF(M8&gt;100%,100%,M8)</f>
        <v>1</v>
      </c>
      <c r="O8" s="230">
        <v>1002886382.1659999</v>
      </c>
      <c r="P8" s="229">
        <v>1497837146</v>
      </c>
      <c r="Q8" s="229">
        <v>1344247182.0819998</v>
      </c>
      <c r="R8" s="205">
        <f>Q8/P8</f>
        <v>0.89745883634401447</v>
      </c>
    </row>
    <row r="9" spans="1:20" s="199" customFormat="1" ht="70" x14ac:dyDescent="0.2">
      <c r="A9" s="175">
        <v>1119</v>
      </c>
      <c r="B9" s="236" t="s">
        <v>94</v>
      </c>
      <c r="C9" s="237" t="s">
        <v>93</v>
      </c>
      <c r="D9" s="237" t="s">
        <v>93</v>
      </c>
      <c r="E9" s="238" t="s">
        <v>265</v>
      </c>
      <c r="F9" s="237" t="s">
        <v>93</v>
      </c>
      <c r="G9" s="236" t="s">
        <v>309</v>
      </c>
      <c r="H9" s="235" t="s">
        <v>290</v>
      </c>
      <c r="I9" s="234" t="str">
        <f>VLOOKUP(H9,[3]Cod!$A$2:$B$32,2,FALSE)</f>
        <v>CALIDAD</v>
      </c>
      <c r="J9" s="180" t="s">
        <v>311</v>
      </c>
      <c r="K9" s="233">
        <v>1</v>
      </c>
      <c r="L9" s="232">
        <v>1</v>
      </c>
      <c r="M9" s="182">
        <f>L9/K9</f>
        <v>1</v>
      </c>
      <c r="N9" s="231">
        <f>IF(M9&gt;100%,100%,M9)</f>
        <v>1</v>
      </c>
      <c r="O9" s="230">
        <v>2939856670.4399996</v>
      </c>
      <c r="P9" s="229">
        <v>2939856670</v>
      </c>
      <c r="Q9" s="229">
        <v>2599210155.3999996</v>
      </c>
      <c r="R9" s="205">
        <f>Q9/P9</f>
        <v>0.88412818962361173</v>
      </c>
    </row>
    <row r="10" spans="1:20" s="199" customFormat="1" ht="154" x14ac:dyDescent="0.2">
      <c r="A10" s="175">
        <v>1120</v>
      </c>
      <c r="B10" s="236" t="s">
        <v>94</v>
      </c>
      <c r="C10" s="237" t="s">
        <v>93</v>
      </c>
      <c r="D10" s="237" t="s">
        <v>93</v>
      </c>
      <c r="E10" s="238" t="s">
        <v>265</v>
      </c>
      <c r="F10" s="237" t="s">
        <v>93</v>
      </c>
      <c r="G10" s="236" t="s">
        <v>309</v>
      </c>
      <c r="H10" s="235" t="s">
        <v>290</v>
      </c>
      <c r="I10" s="234" t="str">
        <f>VLOOKUP(H10,[3]Cod!$A$2:$B$32,2,FALSE)</f>
        <v>CALIDAD</v>
      </c>
      <c r="J10" s="180" t="s">
        <v>291</v>
      </c>
      <c r="K10" s="233">
        <v>1</v>
      </c>
      <c r="L10" s="232">
        <v>1</v>
      </c>
      <c r="M10" s="182">
        <f>L10/K10</f>
        <v>1</v>
      </c>
      <c r="N10" s="231">
        <f>IF(M10&gt;100%,100%,M10)</f>
        <v>1</v>
      </c>
      <c r="O10" s="230">
        <v>2988246509.7519999</v>
      </c>
      <c r="P10" s="229">
        <v>2988246510</v>
      </c>
      <c r="Q10" s="229">
        <v>2613690941.3759999</v>
      </c>
      <c r="R10" s="205">
        <f>Q10/P10</f>
        <v>0.8746570715064601</v>
      </c>
    </row>
    <row r="11" spans="1:20" s="199" customFormat="1" ht="224" x14ac:dyDescent="0.2">
      <c r="A11" s="175">
        <v>1121</v>
      </c>
      <c r="B11" s="236" t="s">
        <v>94</v>
      </c>
      <c r="C11" s="237" t="s">
        <v>93</v>
      </c>
      <c r="D11" s="237" t="s">
        <v>93</v>
      </c>
      <c r="E11" s="238" t="s">
        <v>265</v>
      </c>
      <c r="F11" s="237" t="s">
        <v>93</v>
      </c>
      <c r="G11" s="236" t="s">
        <v>309</v>
      </c>
      <c r="H11" s="235" t="s">
        <v>290</v>
      </c>
      <c r="I11" s="234" t="str">
        <f>VLOOKUP(H11,[3]Cod!$A$2:$B$32,2,FALSE)</f>
        <v>CALIDAD</v>
      </c>
      <c r="J11" s="180" t="s">
        <v>269</v>
      </c>
      <c r="K11" s="233">
        <v>1</v>
      </c>
      <c r="L11" s="232">
        <v>1</v>
      </c>
      <c r="M11" s="182">
        <f>L11/K11</f>
        <v>1</v>
      </c>
      <c r="N11" s="231">
        <f>IF(M11&gt;100%,100%,M11)</f>
        <v>1</v>
      </c>
      <c r="O11" s="230">
        <v>1575234669.2999997</v>
      </c>
      <c r="P11" s="229">
        <v>1599599999.9999998</v>
      </c>
      <c r="Q11" s="229">
        <v>1599594242.0419998</v>
      </c>
      <c r="R11" s="205">
        <f>Q11/P11</f>
        <v>0.99999640037634407</v>
      </c>
    </row>
    <row r="12" spans="1:20" s="199" customFormat="1" ht="112" x14ac:dyDescent="0.2">
      <c r="A12" s="175">
        <v>1122</v>
      </c>
      <c r="B12" s="236" t="s">
        <v>94</v>
      </c>
      <c r="C12" s="237" t="s">
        <v>93</v>
      </c>
      <c r="D12" s="237" t="s">
        <v>93</v>
      </c>
      <c r="E12" s="238" t="s">
        <v>265</v>
      </c>
      <c r="F12" s="237" t="s">
        <v>93</v>
      </c>
      <c r="G12" s="236" t="s">
        <v>309</v>
      </c>
      <c r="H12" s="235" t="s">
        <v>290</v>
      </c>
      <c r="I12" s="234" t="str">
        <f>VLOOKUP(H12,[3]Cod!$A$2:$B$32,2,FALSE)</f>
        <v>CALIDAD</v>
      </c>
      <c r="J12" s="180" t="s">
        <v>268</v>
      </c>
      <c r="K12" s="241">
        <v>25</v>
      </c>
      <c r="L12" s="240">
        <v>69</v>
      </c>
      <c r="M12" s="182">
        <f>L12/K12</f>
        <v>2.76</v>
      </c>
      <c r="N12" s="231">
        <f>IF(M12&gt;100%,100%,M12)</f>
        <v>1</v>
      </c>
      <c r="O12" s="230">
        <v>2000000000</v>
      </c>
      <c r="P12" s="229">
        <v>2000000000</v>
      </c>
      <c r="Q12" s="229">
        <v>2000000000</v>
      </c>
      <c r="R12" s="205">
        <f>Q12/P12</f>
        <v>1</v>
      </c>
    </row>
    <row r="13" spans="1:20" s="199" customFormat="1" ht="168" x14ac:dyDescent="0.2">
      <c r="A13" s="175">
        <v>1123</v>
      </c>
      <c r="B13" s="236" t="s">
        <v>94</v>
      </c>
      <c r="C13" s="237" t="s">
        <v>93</v>
      </c>
      <c r="D13" s="237" t="s">
        <v>93</v>
      </c>
      <c r="E13" s="238" t="s">
        <v>222</v>
      </c>
      <c r="F13" s="237" t="s">
        <v>310</v>
      </c>
      <c r="G13" s="236" t="s">
        <v>309</v>
      </c>
      <c r="H13" s="235" t="s">
        <v>289</v>
      </c>
      <c r="I13" s="234" t="str">
        <f>VLOOKUP(H13,[3]Cod!$A$2:$B$32,2,FALSE)</f>
        <v>DIFUSIÓN Y APROPIACIÓN COLECTIVA DE LA VERDAD Y LA MEMORIA</v>
      </c>
      <c r="J13" s="180" t="s">
        <v>219</v>
      </c>
      <c r="K13" s="233">
        <v>1</v>
      </c>
      <c r="L13" s="232">
        <v>1</v>
      </c>
      <c r="M13" s="182">
        <f>L13/K13</f>
        <v>1</v>
      </c>
      <c r="N13" s="239">
        <f>IF(M13&gt;100%,100%,M13)</f>
        <v>1</v>
      </c>
      <c r="O13" s="230">
        <v>2163080134.9320598</v>
      </c>
      <c r="P13" s="229">
        <v>2245506010</v>
      </c>
      <c r="Q13" s="229">
        <v>2220973183.1919999</v>
      </c>
      <c r="R13" s="205">
        <f>Q13/P13</f>
        <v>0.98907470000135955</v>
      </c>
    </row>
    <row r="14" spans="1:20" s="199" customFormat="1" ht="84" x14ac:dyDescent="0.2">
      <c r="A14" s="175">
        <v>1124</v>
      </c>
      <c r="B14" s="236" t="s">
        <v>94</v>
      </c>
      <c r="C14" s="237" t="s">
        <v>93</v>
      </c>
      <c r="D14" s="237" t="s">
        <v>93</v>
      </c>
      <c r="E14" s="238" t="s">
        <v>265</v>
      </c>
      <c r="F14" s="237" t="s">
        <v>93</v>
      </c>
      <c r="G14" s="236" t="s">
        <v>309</v>
      </c>
      <c r="H14" s="235" t="s">
        <v>286</v>
      </c>
      <c r="I14" s="234" t="str">
        <f>VLOOKUP(H14,[3]Cod!$A$2:$B$32,2,FALSE)</f>
        <v>COBERTURA</v>
      </c>
      <c r="J14" s="180" t="s">
        <v>263</v>
      </c>
      <c r="K14" s="233">
        <v>1</v>
      </c>
      <c r="L14" s="232">
        <v>1</v>
      </c>
      <c r="M14" s="182">
        <f>L14/K14</f>
        <v>1</v>
      </c>
      <c r="N14" s="231">
        <f>IF(M14&gt;100%,100%,M14)</f>
        <v>1</v>
      </c>
      <c r="O14" s="230">
        <v>327420056290.55072</v>
      </c>
      <c r="P14" s="229">
        <v>327420056291</v>
      </c>
      <c r="Q14" s="229">
        <v>327420056291</v>
      </c>
      <c r="R14" s="205">
        <f>Q14/P14</f>
        <v>1</v>
      </c>
    </row>
    <row r="15" spans="1:20" x14ac:dyDescent="0.2">
      <c r="N15" s="228">
        <f>AVERAGE(N4:N14)</f>
        <v>1</v>
      </c>
      <c r="O15" s="194">
        <f>SUM(O4:O14)</f>
        <v>430162664385.37396</v>
      </c>
      <c r="P15" s="194">
        <f>SUM(P4:P14)</f>
        <v>432471965821</v>
      </c>
      <c r="Q15" s="194">
        <f>SUM(Q4:Q14)</f>
        <v>425102167781.13202</v>
      </c>
      <c r="R15" s="196">
        <f>Q15/P15</f>
        <v>0.98295889994654972</v>
      </c>
    </row>
    <row r="17" spans="9:9" x14ac:dyDescent="0.2">
      <c r="I17" s="227"/>
    </row>
    <row r="18" spans="9:9" x14ac:dyDescent="0.2">
      <c r="I18" s="227"/>
    </row>
    <row r="19" spans="9:9" x14ac:dyDescent="0.2">
      <c r="I19" s="227"/>
    </row>
  </sheetData>
  <protectedRanges>
    <protectedRange sqref="L3" name="Rango1_1_1_1"/>
  </protectedRanges>
  <mergeCells count="1">
    <mergeCell ref="A2:R2"/>
  </mergeCells>
  <conditionalFormatting sqref="N4:N14">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9855-E7ED-ED4A-9FD5-9F15CD1AE7CB}">
  <dimension ref="A2:T26"/>
  <sheetViews>
    <sheetView showGridLines="0" zoomScale="85" zoomScaleNormal="85" workbookViewId="0"/>
  </sheetViews>
  <sheetFormatPr baseColWidth="10" defaultColWidth="11.5" defaultRowHeight="15" x14ac:dyDescent="0.2"/>
  <cols>
    <col min="1" max="3" width="9.6640625" customWidth="1"/>
    <col min="4" max="4" width="11.33203125" customWidth="1"/>
    <col min="5" max="5" width="12.6640625" customWidth="1"/>
    <col min="6" max="6" width="10.83203125" customWidth="1"/>
    <col min="7" max="7" width="11.1640625" customWidth="1"/>
    <col min="8" max="8" width="9.5" customWidth="1"/>
    <col min="9" max="9" width="12.33203125" customWidth="1"/>
    <col min="10" max="10" width="43" customWidth="1"/>
    <col min="11" max="11" width="14.5" customWidth="1"/>
    <col min="12" max="12" width="13.5" customWidth="1"/>
    <col min="13" max="13" width="14.83203125" customWidth="1"/>
    <col min="14" max="14" width="11.5" customWidth="1"/>
    <col min="15" max="15" width="20.6640625" customWidth="1"/>
    <col min="16" max="17" width="20.33203125" customWidth="1"/>
    <col min="18" max="18" width="17.33203125" customWidth="1"/>
    <col min="19" max="19" width="17.5" customWidth="1"/>
    <col min="20" max="20" width="10.5" customWidth="1"/>
  </cols>
  <sheetData>
    <row r="2" spans="1:20" ht="30" x14ac:dyDescent="0.2">
      <c r="A2" s="226" t="s">
        <v>340</v>
      </c>
      <c r="B2" s="226"/>
      <c r="C2" s="226"/>
      <c r="D2" s="226"/>
      <c r="E2" s="226"/>
      <c r="F2" s="226"/>
      <c r="G2" s="226"/>
      <c r="H2" s="226"/>
      <c r="I2" s="226"/>
      <c r="J2" s="226"/>
      <c r="K2" s="226"/>
      <c r="L2" s="226"/>
      <c r="M2" s="226"/>
      <c r="N2" s="226"/>
      <c r="O2" s="226"/>
      <c r="P2" s="226"/>
      <c r="Q2" s="226"/>
      <c r="R2" s="226"/>
    </row>
    <row r="3" spans="1:20" ht="70" x14ac:dyDescent="0.2">
      <c r="A3" s="225" t="s">
        <v>307</v>
      </c>
      <c r="B3" s="225" t="s">
        <v>157</v>
      </c>
      <c r="C3" s="225" t="s">
        <v>156</v>
      </c>
      <c r="D3" s="225" t="s">
        <v>306</v>
      </c>
      <c r="E3" s="225" t="s">
        <v>155</v>
      </c>
      <c r="F3" s="225" t="s">
        <v>154</v>
      </c>
      <c r="G3" s="225" t="s">
        <v>260</v>
      </c>
      <c r="H3" s="225" t="s">
        <v>305</v>
      </c>
      <c r="I3" s="225" t="s">
        <v>304</v>
      </c>
      <c r="J3" s="224" t="s">
        <v>339</v>
      </c>
      <c r="K3" s="223" t="s">
        <v>338</v>
      </c>
      <c r="L3" s="246" t="s">
        <v>337</v>
      </c>
      <c r="M3" s="220" t="s">
        <v>336</v>
      </c>
      <c r="N3" s="220" t="s">
        <v>257</v>
      </c>
      <c r="O3" s="220" t="s">
        <v>335</v>
      </c>
      <c r="P3" s="221" t="s">
        <v>334</v>
      </c>
      <c r="Q3" s="221" t="s">
        <v>333</v>
      </c>
      <c r="R3" s="220" t="s">
        <v>332</v>
      </c>
    </row>
    <row r="4" spans="1:20" s="199" customFormat="1" ht="33" customHeight="1" x14ac:dyDescent="0.2">
      <c r="A4" s="253">
        <v>1392</v>
      </c>
      <c r="B4" s="236" t="s">
        <v>94</v>
      </c>
      <c r="C4" s="237" t="s">
        <v>93</v>
      </c>
      <c r="D4" s="251" t="s">
        <v>309</v>
      </c>
      <c r="E4" s="251" t="s">
        <v>265</v>
      </c>
      <c r="F4" s="251" t="s">
        <v>93</v>
      </c>
      <c r="G4" s="236" t="s">
        <v>309</v>
      </c>
      <c r="H4" s="252" t="s">
        <v>286</v>
      </c>
      <c r="I4" s="212" t="str">
        <f>VLOOKUP(H4,[3]Cod!$A$2:$B$32,2,FALSE)</f>
        <v>COBERTURA</v>
      </c>
      <c r="J4" s="257" t="s">
        <v>331</v>
      </c>
      <c r="K4" s="261">
        <v>0.76</v>
      </c>
      <c r="L4" s="260">
        <v>0.76</v>
      </c>
      <c r="M4" s="182">
        <f>L4/K4</f>
        <v>1</v>
      </c>
      <c r="N4" s="231">
        <f>IF(M4&gt;100%,100%,M4)</f>
        <v>1</v>
      </c>
      <c r="O4" s="245">
        <v>16945581201.850002</v>
      </c>
      <c r="P4" s="245">
        <v>18170379560.064003</v>
      </c>
      <c r="Q4" s="245">
        <v>18169820772.096001</v>
      </c>
      <c r="R4" s="205">
        <f>+Q4/P4</f>
        <v>0.99996924731450132</v>
      </c>
      <c r="S4" s="259" t="s">
        <v>330</v>
      </c>
      <c r="T4" s="243"/>
    </row>
    <row r="5" spans="1:20" s="199" customFormat="1" ht="48.75" customHeight="1" x14ac:dyDescent="0.2">
      <c r="A5" s="253">
        <v>1393</v>
      </c>
      <c r="B5" s="236" t="s">
        <v>94</v>
      </c>
      <c r="C5" s="237" t="s">
        <v>93</v>
      </c>
      <c r="D5" s="251" t="s">
        <v>309</v>
      </c>
      <c r="E5" s="251" t="s">
        <v>265</v>
      </c>
      <c r="F5" s="251" t="s">
        <v>93</v>
      </c>
      <c r="G5" s="236" t="s">
        <v>309</v>
      </c>
      <c r="H5" s="252" t="s">
        <v>293</v>
      </c>
      <c r="I5" s="212" t="str">
        <f>VLOOKUP(H5,[3]Cod!$A$2:$B$32,2,FALSE)</f>
        <v>ALIMENTACIÓN</v>
      </c>
      <c r="J5" s="257" t="s">
        <v>329</v>
      </c>
      <c r="K5" s="250">
        <v>1</v>
      </c>
      <c r="L5" s="232">
        <v>1</v>
      </c>
      <c r="M5" s="182">
        <f>L5/K5</f>
        <v>1</v>
      </c>
      <c r="N5" s="231">
        <f>IF(M5&gt;100%,100%,M5)</f>
        <v>1</v>
      </c>
      <c r="O5" s="245">
        <v>71709651387.919998</v>
      </c>
      <c r="P5" s="256">
        <v>81841175651.074997</v>
      </c>
      <c r="Q5" s="256">
        <v>81841175647.75</v>
      </c>
      <c r="R5" s="205">
        <f>+Q5/P5</f>
        <v>0.99999999995937261</v>
      </c>
      <c r="T5" s="258"/>
    </row>
    <row r="6" spans="1:20" s="199" customFormat="1" ht="33.75" customHeight="1" x14ac:dyDescent="0.2">
      <c r="A6" s="253">
        <v>1394</v>
      </c>
      <c r="B6" s="236" t="s">
        <v>94</v>
      </c>
      <c r="C6" s="237" t="s">
        <v>93</v>
      </c>
      <c r="D6" s="251" t="s">
        <v>309</v>
      </c>
      <c r="E6" s="251" t="s">
        <v>265</v>
      </c>
      <c r="F6" s="251" t="s">
        <v>93</v>
      </c>
      <c r="G6" s="236" t="s">
        <v>309</v>
      </c>
      <c r="H6" s="252" t="s">
        <v>290</v>
      </c>
      <c r="I6" s="212" t="str">
        <f>VLOOKUP(H6,[3]Cod!$A$2:$B$32,2,FALSE)</f>
        <v>CALIDAD</v>
      </c>
      <c r="J6" s="257" t="s">
        <v>328</v>
      </c>
      <c r="K6" s="250">
        <v>1</v>
      </c>
      <c r="L6" s="232">
        <v>1</v>
      </c>
      <c r="M6" s="182">
        <f>L6/K6</f>
        <v>1</v>
      </c>
      <c r="N6" s="231">
        <f>IF(M6&gt;100%,100%,M6)</f>
        <v>1</v>
      </c>
      <c r="O6" s="245">
        <v>1273123172.8399999</v>
      </c>
      <c r="P6" s="245">
        <v>2933298244.1849999</v>
      </c>
      <c r="Q6" s="245">
        <v>2915539938.7400002</v>
      </c>
      <c r="R6" s="205">
        <f>+Q6/P6</f>
        <v>0.99394595981496126</v>
      </c>
      <c r="S6" s="244"/>
      <c r="T6" s="243"/>
    </row>
    <row r="7" spans="1:20" s="199" customFormat="1" ht="42.75" customHeight="1" x14ac:dyDescent="0.2">
      <c r="A7" s="253">
        <v>1395</v>
      </c>
      <c r="B7" s="236" t="s">
        <v>94</v>
      </c>
      <c r="C7" s="237" t="s">
        <v>93</v>
      </c>
      <c r="D7" s="251" t="s">
        <v>309</v>
      </c>
      <c r="E7" s="251" t="s">
        <v>265</v>
      </c>
      <c r="F7" s="251" t="s">
        <v>93</v>
      </c>
      <c r="G7" s="236" t="s">
        <v>309</v>
      </c>
      <c r="H7" s="252" t="s">
        <v>290</v>
      </c>
      <c r="I7" s="212" t="str">
        <f>VLOOKUP(H7,[3]Cod!$A$2:$B$32,2,FALSE)</f>
        <v>CALIDAD</v>
      </c>
      <c r="J7" s="257" t="s">
        <v>327</v>
      </c>
      <c r="K7" s="250">
        <v>1</v>
      </c>
      <c r="L7" s="232">
        <v>1</v>
      </c>
      <c r="M7" s="182">
        <f>L7/K7</f>
        <v>1</v>
      </c>
      <c r="N7" s="231">
        <f>IF(M7&gt;100%,100%,M7)</f>
        <v>1</v>
      </c>
      <c r="O7" s="245">
        <v>10538159326.924</v>
      </c>
      <c r="P7" s="256">
        <v>11391085062.440001</v>
      </c>
      <c r="Q7" s="256">
        <v>11384015208.705</v>
      </c>
      <c r="R7" s="205">
        <f>+Q7/P7</f>
        <v>0.99937935203747075</v>
      </c>
    </row>
    <row r="8" spans="1:20" s="199" customFormat="1" ht="54.75" customHeight="1" x14ac:dyDescent="0.2">
      <c r="A8" s="253">
        <v>1396</v>
      </c>
      <c r="B8" s="236" t="s">
        <v>94</v>
      </c>
      <c r="C8" s="237" t="s">
        <v>93</v>
      </c>
      <c r="D8" s="251" t="s">
        <v>309</v>
      </c>
      <c r="E8" s="251" t="s">
        <v>265</v>
      </c>
      <c r="F8" s="251" t="s">
        <v>93</v>
      </c>
      <c r="G8" s="236" t="s">
        <v>309</v>
      </c>
      <c r="H8" s="252" t="s">
        <v>290</v>
      </c>
      <c r="I8" s="212" t="str">
        <f>VLOOKUP(H8,[3]Cod!$A$2:$B$32,2,FALSE)</f>
        <v>CALIDAD</v>
      </c>
      <c r="J8" s="251" t="s">
        <v>326</v>
      </c>
      <c r="K8" s="250">
        <v>1</v>
      </c>
      <c r="L8" s="232">
        <v>1</v>
      </c>
      <c r="M8" s="182">
        <f>L8/K8</f>
        <v>1</v>
      </c>
      <c r="N8" s="231">
        <f>IF(M8&gt;100%,100%,M8)</f>
        <v>1</v>
      </c>
      <c r="O8" s="245">
        <v>1391646256.9619999</v>
      </c>
      <c r="P8" s="256">
        <v>1475248687.25</v>
      </c>
      <c r="Q8" s="256">
        <v>1429125024.8299999</v>
      </c>
      <c r="R8" s="205">
        <f>+Q8/P8</f>
        <v>0.9687349917213085</v>
      </c>
    </row>
    <row r="9" spans="1:20" s="199" customFormat="1" ht="42" customHeight="1" x14ac:dyDescent="0.2">
      <c r="A9" s="253">
        <v>1397</v>
      </c>
      <c r="B9" s="236" t="s">
        <v>94</v>
      </c>
      <c r="C9" s="237" t="s">
        <v>93</v>
      </c>
      <c r="D9" s="251" t="s">
        <v>309</v>
      </c>
      <c r="E9" s="251" t="s">
        <v>265</v>
      </c>
      <c r="F9" s="251" t="s">
        <v>93</v>
      </c>
      <c r="G9" s="236" t="s">
        <v>309</v>
      </c>
      <c r="H9" s="252" t="s">
        <v>290</v>
      </c>
      <c r="I9" s="212" t="str">
        <f>VLOOKUP(H9,[3]Cod!$A$2:$B$32,2,FALSE)</f>
        <v>CALIDAD</v>
      </c>
      <c r="J9" s="251" t="s">
        <v>325</v>
      </c>
      <c r="K9" s="250">
        <v>1</v>
      </c>
      <c r="L9" s="232">
        <v>1</v>
      </c>
      <c r="M9" s="182">
        <f>L9/K9</f>
        <v>1</v>
      </c>
      <c r="N9" s="231">
        <f>IF(M9&gt;100%,100%,M9)</f>
        <v>1</v>
      </c>
      <c r="O9" s="245">
        <v>3137745527.6819997</v>
      </c>
      <c r="P9" s="256">
        <v>3147514789.0900002</v>
      </c>
      <c r="Q9" s="256">
        <v>3135530879.7600002</v>
      </c>
      <c r="R9" s="205">
        <f>+Q9/P9</f>
        <v>0.99619258045377934</v>
      </c>
    </row>
    <row r="10" spans="1:20" s="199" customFormat="1" ht="46.5" customHeight="1" x14ac:dyDescent="0.2">
      <c r="A10" s="253">
        <v>1398</v>
      </c>
      <c r="B10" s="236" t="s">
        <v>94</v>
      </c>
      <c r="C10" s="237" t="s">
        <v>93</v>
      </c>
      <c r="D10" s="251" t="s">
        <v>309</v>
      </c>
      <c r="E10" s="251" t="s">
        <v>265</v>
      </c>
      <c r="F10" s="251" t="s">
        <v>93</v>
      </c>
      <c r="G10" s="236" t="s">
        <v>309</v>
      </c>
      <c r="H10" s="252" t="s">
        <v>290</v>
      </c>
      <c r="I10" s="212" t="str">
        <f>VLOOKUP(H10,[3]Cod!$A$2:$B$32,2,FALSE)</f>
        <v>CALIDAD</v>
      </c>
      <c r="J10" s="251" t="s">
        <v>324</v>
      </c>
      <c r="K10" s="250">
        <v>1</v>
      </c>
      <c r="L10" s="232">
        <v>1</v>
      </c>
      <c r="M10" s="182">
        <f>L10/K10</f>
        <v>1</v>
      </c>
      <c r="N10" s="231">
        <f>IF(M10&gt;100%,100%,M10)</f>
        <v>1</v>
      </c>
      <c r="O10" s="245">
        <v>2595599751.0240002</v>
      </c>
      <c r="P10" s="256">
        <v>3211310655.605</v>
      </c>
      <c r="Q10" s="256">
        <v>3130730228.1349998</v>
      </c>
      <c r="R10" s="205">
        <f>+Q10/P10</f>
        <v>0.97490730853791563</v>
      </c>
    </row>
    <row r="11" spans="1:20" s="199" customFormat="1" ht="56.25" customHeight="1" x14ac:dyDescent="0.2">
      <c r="A11" s="253">
        <v>1399</v>
      </c>
      <c r="B11" s="236" t="s">
        <v>94</v>
      </c>
      <c r="C11" s="237" t="s">
        <v>93</v>
      </c>
      <c r="D11" s="251" t="s">
        <v>309</v>
      </c>
      <c r="E11" s="251" t="s">
        <v>265</v>
      </c>
      <c r="F11" s="251" t="s">
        <v>93</v>
      </c>
      <c r="G11" s="236" t="s">
        <v>309</v>
      </c>
      <c r="H11" s="252" t="s">
        <v>290</v>
      </c>
      <c r="I11" s="212" t="str">
        <f>VLOOKUP(H11,[3]Cod!$A$2:$B$32,2,FALSE)</f>
        <v>CALIDAD</v>
      </c>
      <c r="J11" s="251" t="s">
        <v>323</v>
      </c>
      <c r="K11" s="250">
        <v>1</v>
      </c>
      <c r="L11" s="232">
        <v>1</v>
      </c>
      <c r="M11" s="182">
        <f>L11/K11</f>
        <v>1</v>
      </c>
      <c r="N11" s="231">
        <f>IF(M11&gt;100%,100%,M11)</f>
        <v>1</v>
      </c>
      <c r="O11" s="245">
        <v>1132201205.0019999</v>
      </c>
      <c r="P11" s="245">
        <v>2140938905</v>
      </c>
      <c r="Q11" s="245">
        <v>2099436352.1849999</v>
      </c>
      <c r="R11" s="205">
        <f>+Q11/P11</f>
        <v>0.98061478881154707</v>
      </c>
    </row>
    <row r="12" spans="1:20" s="199" customFormat="1" ht="39.75" customHeight="1" x14ac:dyDescent="0.2">
      <c r="A12" s="253">
        <v>1400</v>
      </c>
      <c r="B12" s="236" t="s">
        <v>94</v>
      </c>
      <c r="C12" s="237" t="s">
        <v>93</v>
      </c>
      <c r="D12" s="251" t="s">
        <v>309</v>
      </c>
      <c r="E12" s="251" t="s">
        <v>265</v>
      </c>
      <c r="F12" s="251" t="s">
        <v>93</v>
      </c>
      <c r="G12" s="236" t="s">
        <v>309</v>
      </c>
      <c r="H12" s="252" t="s">
        <v>290</v>
      </c>
      <c r="I12" s="212" t="str">
        <f>VLOOKUP(H12,[3]Cod!$A$2:$B$32,2,FALSE)</f>
        <v>CALIDAD</v>
      </c>
      <c r="J12" s="251" t="s">
        <v>322</v>
      </c>
      <c r="K12" s="255">
        <v>332</v>
      </c>
      <c r="L12" s="240">
        <v>540</v>
      </c>
      <c r="M12" s="182">
        <f>L12/K12</f>
        <v>1.6265060240963856</v>
      </c>
      <c r="N12" s="231">
        <f>IF(M12&gt;100%,100%,M12)</f>
        <v>1</v>
      </c>
      <c r="O12" s="245">
        <v>1700547482.6760001</v>
      </c>
      <c r="P12" s="254">
        <v>1543150707</v>
      </c>
      <c r="Q12" s="254">
        <v>1543150707</v>
      </c>
      <c r="R12" s="205">
        <f>+Q12/P12</f>
        <v>1</v>
      </c>
    </row>
    <row r="13" spans="1:20" s="199" customFormat="1" ht="65.25" customHeight="1" x14ac:dyDescent="0.2">
      <c r="A13" s="253">
        <v>1401</v>
      </c>
      <c r="B13" s="236" t="s">
        <v>94</v>
      </c>
      <c r="C13" s="237" t="s">
        <v>93</v>
      </c>
      <c r="D13" s="251" t="s">
        <v>309</v>
      </c>
      <c r="E13" s="251" t="s">
        <v>222</v>
      </c>
      <c r="F13" s="251" t="s">
        <v>310</v>
      </c>
      <c r="G13" s="236" t="s">
        <v>309</v>
      </c>
      <c r="H13" s="252" t="s">
        <v>289</v>
      </c>
      <c r="I13" s="212" t="str">
        <f>VLOOKUP(H13,[3]Cod!$A$2:$B$32,2,FALSE)</f>
        <v>DIFUSIÓN Y APROPIACIÓN COLECTIVA DE LA VERDAD Y LA MEMORIA</v>
      </c>
      <c r="J13" s="251" t="s">
        <v>321</v>
      </c>
      <c r="K13" s="250">
        <v>1</v>
      </c>
      <c r="L13" s="232">
        <v>1</v>
      </c>
      <c r="M13" s="182">
        <f>L13/K13</f>
        <v>1</v>
      </c>
      <c r="N13" s="239">
        <f>IF(M13&gt;100%,100%,M13)</f>
        <v>1</v>
      </c>
      <c r="O13" s="245">
        <v>1462234710.5259998</v>
      </c>
      <c r="P13" s="245">
        <v>1891603831.98</v>
      </c>
      <c r="Q13" s="245">
        <v>1888695485.26</v>
      </c>
      <c r="R13" s="205">
        <f>+Q13/P13</f>
        <v>0.9984624969188417</v>
      </c>
    </row>
    <row r="14" spans="1:20" s="199" customFormat="1" ht="52.5" customHeight="1" x14ac:dyDescent="0.2">
      <c r="A14" s="253">
        <v>1402</v>
      </c>
      <c r="B14" s="236" t="s">
        <v>94</v>
      </c>
      <c r="C14" s="237" t="s">
        <v>93</v>
      </c>
      <c r="D14" s="251" t="s">
        <v>309</v>
      </c>
      <c r="E14" s="251" t="s">
        <v>265</v>
      </c>
      <c r="F14" s="251" t="s">
        <v>93</v>
      </c>
      <c r="G14" s="236" t="s">
        <v>309</v>
      </c>
      <c r="H14" s="252" t="s">
        <v>286</v>
      </c>
      <c r="I14" s="212" t="str">
        <f>VLOOKUP(H14,[3]Cod!$A$2:$B$32,2,FALSE)</f>
        <v>COBERTURA</v>
      </c>
      <c r="J14" s="251" t="s">
        <v>263</v>
      </c>
      <c r="K14" s="250">
        <v>1</v>
      </c>
      <c r="L14" s="232">
        <v>1</v>
      </c>
      <c r="M14" s="182">
        <f>L14/K14</f>
        <v>1</v>
      </c>
      <c r="N14" s="231">
        <f>IF(M14&gt;100%,100%,M14)</f>
        <v>1</v>
      </c>
      <c r="O14" s="245">
        <v>368380288840.77795</v>
      </c>
      <c r="P14" s="245">
        <v>369802771813.82996</v>
      </c>
      <c r="Q14" s="245">
        <v>357768800999.93097</v>
      </c>
      <c r="R14" s="205">
        <f>+Q14/P14</f>
        <v>0.96745840828916974</v>
      </c>
    </row>
    <row r="15" spans="1:20" x14ac:dyDescent="0.2">
      <c r="N15" s="228"/>
      <c r="O15" s="249">
        <f>SUM(O4:O14)</f>
        <v>480266778864.18396</v>
      </c>
      <c r="P15" s="194">
        <f>SUM(P4:P14)</f>
        <v>497548477907.51892</v>
      </c>
      <c r="Q15" s="194">
        <f>SUM(Q4:Q14)</f>
        <v>485306021244.39197</v>
      </c>
      <c r="R15" s="248">
        <f>+Q15/P15</f>
        <v>0.97539444454817026</v>
      </c>
    </row>
    <row r="16" spans="1:20" x14ac:dyDescent="0.2">
      <c r="N16" s="228"/>
      <c r="O16" s="194"/>
      <c r="P16" s="194"/>
      <c r="Q16" s="194"/>
      <c r="R16" s="196"/>
    </row>
    <row r="17" spans="9:18" x14ac:dyDescent="0.2">
      <c r="N17" s="228"/>
      <c r="O17" s="194"/>
      <c r="P17" s="194">
        <v>497548477907.51898</v>
      </c>
      <c r="Q17" s="194">
        <v>485306021244.39197</v>
      </c>
      <c r="R17" s="196"/>
    </row>
    <row r="18" spans="9:18" x14ac:dyDescent="0.2">
      <c r="P18" s="194">
        <f>+P15-P17</f>
        <v>0</v>
      </c>
      <c r="Q18" s="194">
        <f>+Q15-Q17</f>
        <v>0</v>
      </c>
    </row>
    <row r="19" spans="9:18" x14ac:dyDescent="0.2">
      <c r="I19" s="227"/>
    </row>
    <row r="20" spans="9:18" x14ac:dyDescent="0.2">
      <c r="I20" s="227"/>
      <c r="N20" s="194"/>
      <c r="O20" s="247"/>
      <c r="P20" s="247"/>
      <c r="Q20" s="247"/>
      <c r="R20" s="247"/>
    </row>
    <row r="21" spans="9:18" x14ac:dyDescent="0.2">
      <c r="I21" s="227"/>
      <c r="O21" s="247"/>
      <c r="P21" s="247"/>
      <c r="Q21" s="247"/>
      <c r="R21" s="247"/>
    </row>
    <row r="22" spans="9:18" x14ac:dyDescent="0.2">
      <c r="O22" s="247"/>
      <c r="P22" s="247"/>
      <c r="Q22" s="247"/>
      <c r="R22" s="247"/>
    </row>
    <row r="23" spans="9:18" x14ac:dyDescent="0.2">
      <c r="O23" s="247"/>
      <c r="P23" s="247"/>
      <c r="Q23" s="247"/>
    </row>
    <row r="26" spans="9:18" x14ac:dyDescent="0.2">
      <c r="O26" s="194"/>
      <c r="P26" s="194"/>
      <c r="Q26" s="194"/>
    </row>
  </sheetData>
  <protectedRanges>
    <protectedRange sqref="L3" name="Rango1_1_1_1_2"/>
  </protectedRanges>
  <autoFilter ref="A3:T15" xr:uid="{00000000-0001-0000-0000-000000000000}"/>
  <mergeCells count="1">
    <mergeCell ref="A2:R2"/>
  </mergeCells>
  <conditionalFormatting sqref="N4:N14">
    <cfRule type="colorScale" priority="1">
      <colorScale>
        <cfvo type="min"/>
        <cfvo type="percentile" val="50"/>
        <cfvo type="max"/>
        <color rgb="FFF8696B"/>
        <color rgb="FFFFEB84"/>
        <color rgb="FF63BE7B"/>
      </colorScale>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2016</vt:lpstr>
      <vt:lpstr>2017</vt:lpstr>
      <vt:lpstr>2018</vt:lpstr>
      <vt:lpstr>2019</vt:lpstr>
      <vt:lpstr>2020</vt:lpstr>
      <vt:lpstr>2021</vt:lpstr>
      <vt:lpstr>2022</vt:lpstr>
      <vt:lpstr>2023</vt:lpstr>
      <vt:lpstr>2024</vt:lpstr>
      <vt:lpstr>'2016'!Área_de_impresión</vt:lpstr>
      <vt:lpstr>'2016'!Títulos_a_imprimir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LAURA JULIANA PARAMO PEREZ</cp:lastModifiedBy>
  <cp:lastPrinted>2016-02-24T20:32:03Z</cp:lastPrinted>
  <dcterms:created xsi:type="dcterms:W3CDTF">2013-10-25T13:23:21Z</dcterms:created>
  <dcterms:modified xsi:type="dcterms:W3CDTF">2025-03-14T18:33:30Z</dcterms:modified>
</cp:coreProperties>
</file>